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https://dgpm.sharepoint.com/sites/fundo_azul2/Documentos_FA/49-PRR/Formulários/1-Candidatura/"/>
    </mc:Choice>
  </mc:AlternateContent>
  <xr:revisionPtr revIDLastSave="2" documentId="13_ncr:1_{896E5F76-D8EE-4543-BF66-45C353851BE8}" xr6:coauthVersionLast="47" xr6:coauthVersionMax="47" xr10:uidLastSave="{E84F297E-F65B-4CC2-A926-BDD5522F5E12}"/>
  <bookViews>
    <workbookView xWindow="20370" yWindow="-120" windowWidth="29040" windowHeight="15840" xr2:uid="{00000000-000D-0000-FFFF-FFFF00000000}"/>
  </bookViews>
  <sheets>
    <sheet name="Capa" sheetId="6" r:id="rId1"/>
    <sheet name="Beneficiários" sheetId="11" r:id="rId2"/>
    <sheet name="Dados do Projeto" sheetId="13" r:id="rId3"/>
    <sheet name="Orçamento" sheetId="1" r:id="rId4"/>
    <sheet name="Orç. Detalhado" sheetId="2" r:id="rId5"/>
    <sheet name="Cronograma" sheetId="14" r:id="rId6"/>
    <sheet name="Check-list" sheetId="10" r:id="rId7"/>
    <sheet name="Auxiliar" sheetId="3" state="hidden" r:id="rId8"/>
    <sheet name="BDi" sheetId="12" state="hidden" r:id="rId9"/>
  </sheets>
  <definedNames>
    <definedName name="_xlnm._FilterDatabase" localSheetId="4" hidden="1">'Orç. Detalhado'!$G$8:$P$192</definedName>
    <definedName name="A_">Auxiliar!$E$23:$E$28</definedName>
    <definedName name="_xlnm.Print_Area" localSheetId="1">Beneficiários!$A$1:$J$89</definedName>
    <definedName name="_xlnm.Print_Area" localSheetId="0">Capa!$A$1:$B$70</definedName>
    <definedName name="_xlnm.Print_Area" localSheetId="6">'Check-list'!$A$1:$L$46</definedName>
    <definedName name="_xlnm.Print_Area" localSheetId="4">'Orç. Detalhado'!$A$1:$Q$193</definedName>
    <definedName name="B_">Auxiliar!$E$30:$E$35</definedName>
    <definedName name="C_">Auxiliar!$E$37:$E$42</definedName>
    <definedName name="D_">Auxiliar!$E$44:$E$46</definedName>
    <definedName name="E_1_2017">Auxiliar!$E$50:$E$56</definedName>
    <definedName name="E_2_2017">Auxiliar!$E$58</definedName>
    <definedName name="E_3_2017">Auxiliar!$E$60:$E$66</definedName>
    <definedName name="E_4_2017">Auxiliar!$E$68:$E$76</definedName>
    <definedName name="E_5_2017">Auxiliar!$E$78:$E$82</definedName>
    <definedName name="E_6_2017">Auxiliar!$E$84:$E$91</definedName>
    <definedName name="E3_Subtipologia">Auxiliar!$L$50:$L$53</definedName>
    <definedName name="E4_Subtipologia">Auxiliar!$L$55:$L$57</definedName>
    <definedName name="E5_Subtipologia">Auxiliar!$L$59:$L$64</definedName>
    <definedName name="E6_Subtipologia">Auxiliar!$L$66:$L$71</definedName>
    <definedName name="E7_Subtipologia">Auxiliar!$L$73:$L$76</definedName>
    <definedName name="E8_Subtipologia">Auxiliar!$L$78:$L$83</definedName>
    <definedName name="Print_area">Cronograma!$B$3:$AC$19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3" i="2" l="1"/>
  <c r="G57" i="2"/>
  <c r="G51" i="2"/>
  <c r="G45" i="2"/>
  <c r="G39" i="2"/>
  <c r="G33" i="2"/>
  <c r="G27" i="2"/>
  <c r="G21" i="2"/>
  <c r="G15" i="2"/>
  <c r="G9" i="2"/>
  <c r="H20" i="1"/>
  <c r="E16" i="1"/>
  <c r="E15" i="1"/>
  <c r="E14" i="1"/>
  <c r="E13" i="1"/>
  <c r="E12" i="1"/>
  <c r="E11" i="1"/>
  <c r="I20" i="1"/>
  <c r="I19" i="1"/>
  <c r="H19" i="1"/>
  <c r="B45" i="6"/>
  <c r="B44" i="6"/>
  <c r="O50" i="2"/>
  <c r="O51" i="2"/>
  <c r="O52" i="2"/>
  <c r="O53" i="2"/>
  <c r="O54" i="2"/>
  <c r="O55" i="2"/>
  <c r="O56" i="2"/>
  <c r="O46" i="2"/>
  <c r="O47" i="2"/>
  <c r="O48" i="2"/>
  <c r="O49" i="2"/>
  <c r="O40" i="2"/>
  <c r="O41" i="2"/>
  <c r="O42" i="2"/>
  <c r="O43" i="2"/>
  <c r="O44" i="2"/>
  <c r="O34" i="2"/>
  <c r="O35" i="2"/>
  <c r="O36" i="2"/>
  <c r="O37" i="2"/>
  <c r="O38" i="2"/>
  <c r="O28" i="2"/>
  <c r="O29" i="2"/>
  <c r="O30" i="2"/>
  <c r="O31" i="2"/>
  <c r="O32" i="2"/>
  <c r="O22" i="2"/>
  <c r="O23" i="2"/>
  <c r="O24" i="2"/>
  <c r="O25" i="2"/>
  <c r="O26" i="2"/>
  <c r="O16" i="2"/>
  <c r="O17" i="2"/>
  <c r="O18" i="2"/>
  <c r="O19" i="2"/>
  <c r="O20" i="2"/>
  <c r="O15" i="2"/>
  <c r="O10" i="2"/>
  <c r="O11" i="2"/>
  <c r="O12" i="2"/>
  <c r="O13" i="2"/>
  <c r="O14" i="2"/>
  <c r="O9" i="2"/>
  <c r="I18" i="1"/>
  <c r="I21" i="1" s="1"/>
  <c r="I17" i="1"/>
  <c r="I16" i="1"/>
  <c r="I15" i="1"/>
  <c r="I14" i="1"/>
  <c r="I13" i="1"/>
  <c r="I12" i="1"/>
  <c r="H18" i="1"/>
  <c r="H17" i="1"/>
  <c r="H16" i="1"/>
  <c r="H15" i="1"/>
  <c r="H14" i="1"/>
  <c r="H13" i="1"/>
  <c r="H12" i="1"/>
  <c r="I11" i="1"/>
  <c r="H11" i="1"/>
  <c r="D16" i="1"/>
  <c r="J38" i="2" s="1"/>
  <c r="D15" i="1"/>
  <c r="J49" i="2" s="1"/>
  <c r="C16" i="1"/>
  <c r="I44" i="2" s="1"/>
  <c r="C15" i="1"/>
  <c r="I49" i="2" s="1"/>
  <c r="B16" i="1"/>
  <c r="B15" i="1"/>
  <c r="H21" i="1" l="1"/>
  <c r="J68" i="2"/>
  <c r="I68" i="2"/>
  <c r="I62" i="2"/>
  <c r="I61" i="2"/>
  <c r="J18" i="1"/>
  <c r="I67" i="2"/>
  <c r="J67" i="2"/>
  <c r="J61" i="2"/>
  <c r="J56" i="2"/>
  <c r="J62" i="2"/>
  <c r="J55" i="2"/>
  <c r="J31" i="2"/>
  <c r="J13" i="2"/>
  <c r="J25" i="2"/>
  <c r="J37" i="2"/>
  <c r="J19" i="2"/>
  <c r="J43" i="2"/>
  <c r="I31" i="2"/>
  <c r="I13" i="2"/>
  <c r="I55" i="2"/>
  <c r="I43" i="2"/>
  <c r="I25" i="2"/>
  <c r="I37" i="2"/>
  <c r="I19" i="2"/>
  <c r="J32" i="2"/>
  <c r="J26" i="2"/>
  <c r="J20" i="2"/>
  <c r="J50" i="2"/>
  <c r="J44" i="2"/>
  <c r="J14" i="2"/>
  <c r="I32" i="2"/>
  <c r="I38" i="2"/>
  <c r="I56" i="2"/>
  <c r="I26" i="2"/>
  <c r="I50" i="2"/>
  <c r="I14" i="2"/>
  <c r="I20" i="2"/>
  <c r="J12" i="1"/>
  <c r="C14" i="1"/>
  <c r="B14" i="1"/>
  <c r="B13" i="1"/>
  <c r="D14" i="1"/>
  <c r="J66" i="2" s="1"/>
  <c r="D13" i="1"/>
  <c r="J65" i="2" s="1"/>
  <c r="D12" i="1"/>
  <c r="J64" i="2" s="1"/>
  <c r="C13" i="1"/>
  <c r="B12" i="1"/>
  <c r="C12" i="1"/>
  <c r="K7" i="2"/>
  <c r="I60" i="2" l="1"/>
  <c r="I66" i="2"/>
  <c r="I58" i="2"/>
  <c r="I64" i="2"/>
  <c r="I65" i="2"/>
  <c r="I59" i="2"/>
  <c r="J60" i="2"/>
  <c r="J54" i="2"/>
  <c r="J59" i="2"/>
  <c r="J53" i="2"/>
  <c r="J52" i="2"/>
  <c r="J58" i="2"/>
  <c r="J40" i="2"/>
  <c r="J34" i="2"/>
  <c r="J28" i="2"/>
  <c r="J22" i="2"/>
  <c r="J10" i="2"/>
  <c r="J46" i="2"/>
  <c r="J16" i="2"/>
  <c r="I40" i="2"/>
  <c r="I16" i="2"/>
  <c r="I34" i="2"/>
  <c r="I10" i="2"/>
  <c r="I22" i="2"/>
  <c r="I52" i="2"/>
  <c r="I28" i="2"/>
  <c r="I46" i="2"/>
  <c r="J29" i="2"/>
  <c r="J23" i="2"/>
  <c r="J41" i="2"/>
  <c r="J11" i="2"/>
  <c r="J35" i="2"/>
  <c r="J17" i="2"/>
  <c r="J47" i="2"/>
  <c r="I47" i="2"/>
  <c r="I29" i="2"/>
  <c r="I11" i="2"/>
  <c r="I53" i="2"/>
  <c r="I35" i="2"/>
  <c r="I41" i="2"/>
  <c r="I23" i="2"/>
  <c r="I17" i="2"/>
  <c r="J48" i="2"/>
  <c r="J24" i="2"/>
  <c r="J12" i="2"/>
  <c r="J36" i="2"/>
  <c r="J30" i="2"/>
  <c r="J42" i="2"/>
  <c r="J18" i="2"/>
  <c r="I48" i="2"/>
  <c r="I36" i="2"/>
  <c r="I24" i="2"/>
  <c r="I12" i="2"/>
  <c r="I54" i="2"/>
  <c r="I42" i="2"/>
  <c r="I30" i="2"/>
  <c r="I18" i="2"/>
  <c r="F5" i="1"/>
  <c r="E6" i="1"/>
  <c r="D11" i="1"/>
  <c r="J63" i="2" s="1"/>
  <c r="C11" i="1"/>
  <c r="J59" i="3"/>
  <c r="J58" i="3"/>
  <c r="J56" i="3"/>
  <c r="J57" i="3"/>
  <c r="I57" i="3"/>
  <c r="I57" i="2" l="1"/>
  <c r="I63" i="2"/>
  <c r="J57" i="2"/>
  <c r="J51" i="2"/>
  <c r="J39" i="2"/>
  <c r="J21" i="2"/>
  <c r="J15" i="2"/>
  <c r="J33" i="2"/>
  <c r="J9" i="2"/>
  <c r="J27" i="2"/>
  <c r="J45" i="2"/>
  <c r="I27" i="2"/>
  <c r="I45" i="2"/>
  <c r="I33" i="2"/>
  <c r="I21" i="2"/>
  <c r="I15" i="2"/>
  <c r="I39" i="2"/>
  <c r="I9" i="2"/>
  <c r="I51" i="2"/>
  <c r="E4" i="1"/>
  <c r="AB32" i="10"/>
  <c r="AB33" i="10" l="1"/>
  <c r="A3" i="12" l="1"/>
  <c r="I56" i="3" l="1"/>
  <c r="I55" i="3"/>
  <c r="J55" i="3" l="1"/>
  <c r="I54" i="3"/>
  <c r="N8" i="2" l="1"/>
  <c r="O4" i="2" l="1"/>
  <c r="F9" i="2"/>
  <c r="E9" i="2"/>
  <c r="D9" i="2"/>
  <c r="J53" i="3"/>
  <c r="J50" i="3" l="1"/>
  <c r="L8" i="2"/>
  <c r="M8" i="2"/>
  <c r="K8" i="2"/>
  <c r="J54" i="3"/>
  <c r="J52" i="3"/>
  <c r="J51" i="3"/>
  <c r="J49" i="3"/>
  <c r="I50" i="3"/>
  <c r="I51" i="3"/>
  <c r="I52" i="3"/>
  <c r="I53" i="3"/>
  <c r="I49" i="3"/>
  <c r="AB11" i="10" l="1"/>
  <c r="AB12" i="10"/>
  <c r="AB13" i="10"/>
  <c r="AB14" i="10"/>
  <c r="AB15" i="10"/>
  <c r="AB16" i="10"/>
  <c r="AB17" i="10"/>
  <c r="AB18" i="10"/>
  <c r="AB19" i="10"/>
  <c r="AB20" i="10"/>
  <c r="AB21" i="10"/>
  <c r="AB22" i="10"/>
  <c r="AB24" i="10"/>
  <c r="AB25" i="10"/>
  <c r="AB26" i="10"/>
  <c r="AB27" i="10"/>
  <c r="AB28" i="10"/>
  <c r="AB29" i="10"/>
  <c r="AB30" i="10"/>
  <c r="AB31" i="10"/>
  <c r="AB34" i="10"/>
  <c r="AB36" i="10"/>
  <c r="AB38" i="10"/>
  <c r="AB39" i="10"/>
  <c r="AB40" i="10"/>
  <c r="AB41" i="10"/>
  <c r="AB42" i="10"/>
  <c r="AB43" i="10"/>
  <c r="AB44" i="10"/>
  <c r="AB45" i="10"/>
  <c r="B4" i="10" l="1"/>
  <c r="B47" i="6"/>
  <c r="A10" i="1"/>
  <c r="U3" i="12"/>
  <c r="T3" i="12"/>
  <c r="S3" i="12"/>
  <c r="Q3" i="12"/>
  <c r="N3" i="12"/>
  <c r="L3" i="12"/>
  <c r="K3" i="12"/>
  <c r="J3" i="12" s="1"/>
  <c r="I3" i="12"/>
  <c r="H3" i="12"/>
  <c r="G3" i="12"/>
  <c r="F3" i="12"/>
  <c r="E3" i="12"/>
  <c r="D3" i="12"/>
  <c r="C3" i="12"/>
  <c r="R3" i="12" l="1"/>
  <c r="F15" i="2"/>
  <c r="F21" i="2" s="1"/>
  <c r="F27" i="2" s="1"/>
  <c r="F33" i="2" s="1"/>
  <c r="F39" i="2" s="1"/>
  <c r="F45" i="2" s="1"/>
  <c r="F51" i="2" s="1"/>
  <c r="F57" i="2" s="1"/>
  <c r="F58" i="2" s="1"/>
  <c r="F59" i="2" s="1"/>
  <c r="F60" i="2" s="1"/>
  <c r="F61" i="2" s="1"/>
  <c r="F62" i="2" s="1"/>
  <c r="F63" i="2" s="1"/>
  <c r="F64" i="2" s="1"/>
  <c r="F65" i="2" s="1"/>
  <c r="F66" i="2" s="1"/>
  <c r="F67" i="2" s="1"/>
  <c r="F68" i="2" s="1"/>
  <c r="F69" i="2" s="1"/>
  <c r="F70" i="2" s="1"/>
  <c r="F71" i="2" s="1"/>
  <c r="F72" i="2" s="1"/>
  <c r="F73" i="2" s="1"/>
  <c r="F74" i="2" s="1"/>
  <c r="F75" i="2" s="1"/>
  <c r="F76" i="2" s="1"/>
  <c r="F77" i="2" s="1"/>
  <c r="F78" i="2" s="1"/>
  <c r="F79" i="2" s="1"/>
  <c r="F80" i="2" s="1"/>
  <c r="F81" i="2" s="1"/>
  <c r="F82" i="2" s="1"/>
  <c r="F83" i="2" s="1"/>
  <c r="F84" i="2" s="1"/>
  <c r="F85" i="2" s="1"/>
  <c r="F86" i="2" s="1"/>
  <c r="F87" i="2" s="1"/>
  <c r="F88" i="2" s="1"/>
  <c r="F89" i="2" s="1"/>
  <c r="F90" i="2" s="1"/>
  <c r="F91" i="2" s="1"/>
  <c r="F92" i="2" s="1"/>
  <c r="F93" i="2" s="1"/>
  <c r="F94" i="2" s="1"/>
  <c r="F95" i="2" s="1"/>
  <c r="F96" i="2" s="1"/>
  <c r="F97" i="2" s="1"/>
  <c r="F98" i="2" s="1"/>
  <c r="F99" i="2" s="1"/>
  <c r="F100" i="2" s="1"/>
  <c r="F101" i="2" s="1"/>
  <c r="F102" i="2" s="1"/>
  <c r="F103" i="2" s="1"/>
  <c r="F104" i="2" s="1"/>
  <c r="F105" i="2" s="1"/>
  <c r="F106" i="2" s="1"/>
  <c r="F107" i="2" s="1"/>
  <c r="F108" i="2" s="1"/>
  <c r="F109" i="2" s="1"/>
  <c r="F110" i="2" s="1"/>
  <c r="F111" i="2" s="1"/>
  <c r="F112" i="2" s="1"/>
  <c r="F113" i="2" s="1"/>
  <c r="F114" i="2" s="1"/>
  <c r="F115" i="2" s="1"/>
  <c r="F116" i="2" s="1"/>
  <c r="F117" i="2" s="1"/>
  <c r="F118" i="2" s="1"/>
  <c r="F119" i="2" s="1"/>
  <c r="F120" i="2" s="1"/>
  <c r="F121" i="2" s="1"/>
  <c r="F122" i="2" s="1"/>
  <c r="F123" i="2" s="1"/>
  <c r="F124" i="2" s="1"/>
  <c r="F125" i="2" s="1"/>
  <c r="F126" i="2" s="1"/>
  <c r="F127" i="2" s="1"/>
  <c r="F128" i="2" s="1"/>
  <c r="F129" i="2" s="1"/>
  <c r="F130" i="2" s="1"/>
  <c r="F131" i="2" s="1"/>
  <c r="F132" i="2" s="1"/>
  <c r="F133" i="2" s="1"/>
  <c r="F134" i="2" s="1"/>
  <c r="F135" i="2" s="1"/>
  <c r="F136" i="2" s="1"/>
  <c r="F137" i="2" s="1"/>
  <c r="F138" i="2" s="1"/>
  <c r="F139" i="2" s="1"/>
  <c r="F140" i="2" s="1"/>
  <c r="F141" i="2" s="1"/>
  <c r="F142" i="2" s="1"/>
  <c r="F143" i="2" s="1"/>
  <c r="F144" i="2" s="1"/>
  <c r="F145" i="2" s="1"/>
  <c r="F146" i="2" s="1"/>
  <c r="F147" i="2" s="1"/>
  <c r="F148" i="2" s="1"/>
  <c r="F149" i="2" s="1"/>
  <c r="F150" i="2" s="1"/>
  <c r="F151" i="2" s="1"/>
  <c r="F152" i="2" s="1"/>
  <c r="F153" i="2" s="1"/>
  <c r="F154" i="2" s="1"/>
  <c r="F155" i="2" s="1"/>
  <c r="F156" i="2" s="1"/>
  <c r="F157" i="2" s="1"/>
  <c r="F158" i="2" s="1"/>
  <c r="F159" i="2" s="1"/>
  <c r="F160" i="2" s="1"/>
  <c r="F161" i="2" s="1"/>
  <c r="F162" i="2" s="1"/>
  <c r="F163" i="2" s="1"/>
  <c r="F164" i="2" s="1"/>
  <c r="F165" i="2" s="1"/>
  <c r="F166" i="2" s="1"/>
  <c r="F167" i="2" s="1"/>
  <c r="F168" i="2" s="1"/>
  <c r="F169" i="2" s="1"/>
  <c r="F170" i="2" s="1"/>
  <c r="F171" i="2" s="1"/>
  <c r="F172" i="2" s="1"/>
  <c r="F173" i="2" s="1"/>
  <c r="F174" i="2" s="1"/>
  <c r="F175" i="2" s="1"/>
  <c r="F176" i="2" s="1"/>
  <c r="F177" i="2" s="1"/>
  <c r="F178" i="2" s="1"/>
  <c r="F179" i="2" s="1"/>
  <c r="F180" i="2" s="1"/>
  <c r="F181" i="2" s="1"/>
  <c r="F182" i="2" s="1"/>
  <c r="F183" i="2" s="1"/>
  <c r="F184" i="2" s="1"/>
  <c r="F185" i="2" s="1"/>
  <c r="F186" i="2" s="1"/>
  <c r="F187" i="2" s="1"/>
  <c r="F188" i="2" s="1"/>
  <c r="F189" i="2" s="1"/>
  <c r="F190" i="2" s="1"/>
  <c r="F191" i="2" s="1"/>
  <c r="F192" i="2" s="1"/>
  <c r="K10" i="10" l="1"/>
  <c r="M7" i="2"/>
  <c r="L7" i="2"/>
  <c r="O21" i="2"/>
  <c r="J13" i="1" s="1"/>
  <c r="O27" i="2"/>
  <c r="J14" i="1" s="1"/>
  <c r="O33" i="2"/>
  <c r="J15" i="1" s="1"/>
  <c r="O39" i="2"/>
  <c r="J16" i="1" s="1"/>
  <c r="O45" i="2"/>
  <c r="J17" i="1" s="1"/>
  <c r="O57" i="2"/>
  <c r="O58" i="2"/>
  <c r="O59" i="2"/>
  <c r="O60" i="2"/>
  <c r="O61" i="2"/>
  <c r="O62" i="2"/>
  <c r="O63" i="2"/>
  <c r="O64" i="2"/>
  <c r="O65" i="2"/>
  <c r="O66" i="2"/>
  <c r="O67" i="2"/>
  <c r="O68" i="2"/>
  <c r="O69" i="2"/>
  <c r="O70" i="2"/>
  <c r="O71" i="2"/>
  <c r="O72" i="2"/>
  <c r="O73" i="2"/>
  <c r="O74" i="2"/>
  <c r="O75" i="2"/>
  <c r="O76" i="2"/>
  <c r="O77" i="2"/>
  <c r="O78" i="2"/>
  <c r="O79" i="2"/>
  <c r="O80" i="2"/>
  <c r="O81" i="2"/>
  <c r="O82" i="2"/>
  <c r="O83" i="2"/>
  <c r="O84" i="2"/>
  <c r="O85" i="2"/>
  <c r="O86" i="2"/>
  <c r="O87" i="2"/>
  <c r="O88" i="2"/>
  <c r="O89" i="2"/>
  <c r="O90" i="2"/>
  <c r="O91" i="2"/>
  <c r="O92" i="2"/>
  <c r="O93" i="2"/>
  <c r="O94" i="2"/>
  <c r="O95" i="2"/>
  <c r="O96" i="2"/>
  <c r="O97" i="2"/>
  <c r="O98" i="2"/>
  <c r="O99" i="2"/>
  <c r="O100" i="2"/>
  <c r="O101" i="2"/>
  <c r="O102" i="2"/>
  <c r="O103" i="2"/>
  <c r="O104" i="2"/>
  <c r="O105" i="2"/>
  <c r="O106" i="2"/>
  <c r="O107" i="2"/>
  <c r="O108" i="2"/>
  <c r="O109" i="2"/>
  <c r="O110" i="2"/>
  <c r="O111" i="2"/>
  <c r="O112" i="2"/>
  <c r="O113" i="2"/>
  <c r="O114" i="2"/>
  <c r="O115" i="2"/>
  <c r="O116" i="2"/>
  <c r="O117" i="2"/>
  <c r="O118" i="2"/>
  <c r="O119" i="2"/>
  <c r="O120" i="2"/>
  <c r="O121" i="2"/>
  <c r="O122" i="2"/>
  <c r="O123" i="2"/>
  <c r="O124" i="2"/>
  <c r="O125" i="2"/>
  <c r="O126" i="2"/>
  <c r="O127" i="2"/>
  <c r="O128" i="2"/>
  <c r="O129" i="2"/>
  <c r="O130" i="2"/>
  <c r="O131" i="2"/>
  <c r="O132" i="2"/>
  <c r="O133" i="2"/>
  <c r="O134" i="2"/>
  <c r="O135" i="2"/>
  <c r="O136" i="2"/>
  <c r="O137" i="2"/>
  <c r="O138" i="2"/>
  <c r="O139" i="2"/>
  <c r="O140" i="2"/>
  <c r="O141" i="2"/>
  <c r="O142" i="2"/>
  <c r="O143" i="2"/>
  <c r="O144" i="2"/>
  <c r="O145" i="2"/>
  <c r="O146" i="2"/>
  <c r="O147" i="2"/>
  <c r="O148" i="2"/>
  <c r="O149" i="2"/>
  <c r="O150" i="2"/>
  <c r="O151" i="2"/>
  <c r="O152" i="2"/>
  <c r="O153"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O183" i="2"/>
  <c r="O184" i="2"/>
  <c r="O185" i="2"/>
  <c r="O186" i="2"/>
  <c r="O187" i="2"/>
  <c r="O188" i="2"/>
  <c r="O189" i="2"/>
  <c r="O190" i="2"/>
  <c r="O191" i="2"/>
  <c r="O192" i="2"/>
  <c r="J11" i="1"/>
  <c r="J20" i="1" l="1"/>
  <c r="J19" i="1"/>
  <c r="O8" i="2"/>
  <c r="P3" i="12"/>
  <c r="J21" i="1" l="1"/>
  <c r="M3" i="12"/>
  <c r="O3" i="12" s="1"/>
  <c r="I6" i="2"/>
  <c r="C43" i="3" l="1"/>
  <c r="E15" i="2" l="1"/>
  <c r="E21" i="2" s="1"/>
  <c r="E27" i="2" s="1"/>
  <c r="E33" i="2" s="1"/>
  <c r="E39" i="2" s="1"/>
  <c r="E45" i="2" s="1"/>
  <c r="E51" i="2" s="1"/>
  <c r="E57" i="2" s="1"/>
  <c r="E58" i="2" s="1"/>
  <c r="E59" i="2" s="1"/>
  <c r="E60" i="2" s="1"/>
  <c r="E61" i="2" s="1"/>
  <c r="E62" i="2" s="1"/>
  <c r="E63" i="2" s="1"/>
  <c r="E64" i="2" s="1"/>
  <c r="E65" i="2" s="1"/>
  <c r="E66" i="2" s="1"/>
  <c r="E67" i="2" s="1"/>
  <c r="E68" i="2" s="1"/>
  <c r="E69" i="2" s="1"/>
  <c r="E70" i="2" s="1"/>
  <c r="E71" i="2" s="1"/>
  <c r="E72" i="2" s="1"/>
  <c r="E73" i="2" s="1"/>
  <c r="E74" i="2" s="1"/>
  <c r="E75" i="2" s="1"/>
  <c r="E76" i="2" s="1"/>
  <c r="E77" i="2" s="1"/>
  <c r="E78" i="2" s="1"/>
  <c r="E79" i="2" s="1"/>
  <c r="E80" i="2" s="1"/>
  <c r="E81" i="2" s="1"/>
  <c r="E82" i="2" s="1"/>
  <c r="E83" i="2" s="1"/>
  <c r="E84" i="2" s="1"/>
  <c r="E85" i="2" s="1"/>
  <c r="E86" i="2" s="1"/>
  <c r="E87" i="2" s="1"/>
  <c r="E88" i="2" s="1"/>
  <c r="E89" i="2" s="1"/>
  <c r="E90" i="2" s="1"/>
  <c r="E91" i="2" s="1"/>
  <c r="E92" i="2" s="1"/>
  <c r="E93" i="2" s="1"/>
  <c r="E94" i="2" s="1"/>
  <c r="E95" i="2" s="1"/>
  <c r="E96" i="2" s="1"/>
  <c r="E97" i="2" s="1"/>
  <c r="E98" i="2" s="1"/>
  <c r="E99" i="2" s="1"/>
  <c r="E100" i="2" s="1"/>
  <c r="E101" i="2" s="1"/>
  <c r="E102" i="2" s="1"/>
  <c r="E103" i="2" s="1"/>
  <c r="E104" i="2" s="1"/>
  <c r="E105" i="2" s="1"/>
  <c r="E106" i="2" s="1"/>
  <c r="E107" i="2" s="1"/>
  <c r="E108" i="2" s="1"/>
  <c r="E109" i="2" s="1"/>
  <c r="E110" i="2" s="1"/>
  <c r="E111" i="2" s="1"/>
  <c r="E112" i="2" s="1"/>
  <c r="E113" i="2" s="1"/>
  <c r="E114" i="2" s="1"/>
  <c r="E115" i="2" s="1"/>
  <c r="E116" i="2" s="1"/>
  <c r="E117" i="2" s="1"/>
  <c r="E118" i="2" s="1"/>
  <c r="E119" i="2" s="1"/>
  <c r="E120" i="2" s="1"/>
  <c r="E121" i="2" s="1"/>
  <c r="E122" i="2" s="1"/>
  <c r="E123" i="2" s="1"/>
  <c r="E124" i="2" s="1"/>
  <c r="E125" i="2" s="1"/>
  <c r="E126" i="2" s="1"/>
  <c r="E127" i="2" s="1"/>
  <c r="E128" i="2" s="1"/>
  <c r="E129" i="2" s="1"/>
  <c r="E130" i="2" s="1"/>
  <c r="E131" i="2" s="1"/>
  <c r="E132" i="2" s="1"/>
  <c r="E133" i="2" s="1"/>
  <c r="E134" i="2" s="1"/>
  <c r="E135" i="2" s="1"/>
  <c r="E136" i="2" s="1"/>
  <c r="E137" i="2" s="1"/>
  <c r="E138" i="2" s="1"/>
  <c r="E139" i="2" s="1"/>
  <c r="E140" i="2" s="1"/>
  <c r="E141" i="2" s="1"/>
  <c r="E142" i="2" s="1"/>
  <c r="E143" i="2" s="1"/>
  <c r="E144" i="2" s="1"/>
  <c r="E145" i="2" s="1"/>
  <c r="E146" i="2" s="1"/>
  <c r="E147" i="2" s="1"/>
  <c r="E148" i="2" s="1"/>
  <c r="E149" i="2" s="1"/>
  <c r="E150" i="2" s="1"/>
  <c r="E151" i="2" s="1"/>
  <c r="E152" i="2" s="1"/>
  <c r="E153" i="2" s="1"/>
  <c r="E154" i="2" s="1"/>
  <c r="E155" i="2" s="1"/>
  <c r="E156" i="2" s="1"/>
  <c r="E157" i="2" s="1"/>
  <c r="E158" i="2" s="1"/>
  <c r="E159" i="2" s="1"/>
  <c r="E160" i="2" s="1"/>
  <c r="E161" i="2" s="1"/>
  <c r="E162" i="2" s="1"/>
  <c r="E163" i="2" s="1"/>
  <c r="E164" i="2" s="1"/>
  <c r="E165" i="2" s="1"/>
  <c r="E166" i="2" s="1"/>
  <c r="E167" i="2" s="1"/>
  <c r="E168" i="2" s="1"/>
  <c r="E169" i="2" s="1"/>
  <c r="E170" i="2" s="1"/>
  <c r="E171" i="2" s="1"/>
  <c r="E172" i="2" s="1"/>
  <c r="E173" i="2" s="1"/>
  <c r="E174" i="2" s="1"/>
  <c r="E175" i="2" s="1"/>
  <c r="E176" i="2" s="1"/>
  <c r="E177" i="2" s="1"/>
  <c r="E178" i="2" s="1"/>
  <c r="E179" i="2" s="1"/>
  <c r="E180" i="2" s="1"/>
  <c r="E181" i="2" s="1"/>
  <c r="E182" i="2" s="1"/>
  <c r="E183" i="2" s="1"/>
  <c r="E184" i="2" s="1"/>
  <c r="E185" i="2" s="1"/>
  <c r="E186" i="2" s="1"/>
  <c r="E187" i="2" s="1"/>
  <c r="E188" i="2" s="1"/>
  <c r="E189" i="2" s="1"/>
  <c r="E190" i="2" s="1"/>
  <c r="E191" i="2" s="1"/>
  <c r="E192" i="2" s="1"/>
  <c r="D15" i="2"/>
  <c r="D21" i="2" s="1"/>
  <c r="D27" i="2" s="1"/>
  <c r="D33" i="2" s="1"/>
  <c r="D39" i="2" s="1"/>
  <c r="D45" i="2" s="1"/>
  <c r="D51" i="2" s="1"/>
  <c r="D57" i="2" s="1"/>
  <c r="D58" i="2" s="1"/>
  <c r="D59" i="2" s="1"/>
  <c r="D60" i="2" s="1"/>
  <c r="D61" i="2" s="1"/>
  <c r="D62" i="2" s="1"/>
  <c r="D63" i="2" s="1"/>
  <c r="D64" i="2" s="1"/>
  <c r="D65" i="2" s="1"/>
  <c r="D66" i="2" s="1"/>
  <c r="D67" i="2" s="1"/>
  <c r="D68" i="2" s="1"/>
  <c r="D69" i="2" s="1"/>
  <c r="D70" i="2" s="1"/>
  <c r="D71" i="2" s="1"/>
  <c r="D72" i="2" s="1"/>
  <c r="D73" i="2" s="1"/>
  <c r="D74" i="2" s="1"/>
  <c r="D75" i="2" s="1"/>
  <c r="D76" i="2" s="1"/>
  <c r="D77" i="2" s="1"/>
  <c r="D78" i="2" s="1"/>
  <c r="D79" i="2" s="1"/>
  <c r="D80" i="2" s="1"/>
  <c r="D81" i="2" s="1"/>
  <c r="D82" i="2" s="1"/>
  <c r="D83" i="2" s="1"/>
  <c r="D84" i="2" s="1"/>
  <c r="D85" i="2" s="1"/>
  <c r="D86" i="2" s="1"/>
  <c r="D87" i="2" s="1"/>
  <c r="D88" i="2" s="1"/>
  <c r="D89" i="2" s="1"/>
  <c r="D90" i="2" s="1"/>
  <c r="D91" i="2" s="1"/>
  <c r="D92" i="2" s="1"/>
  <c r="D93" i="2" s="1"/>
  <c r="D94" i="2" s="1"/>
  <c r="D95" i="2" s="1"/>
  <c r="D96" i="2" s="1"/>
  <c r="D97" i="2" s="1"/>
  <c r="D98" i="2" s="1"/>
  <c r="D99" i="2" s="1"/>
  <c r="D100" i="2" s="1"/>
  <c r="D101" i="2" s="1"/>
  <c r="D102" i="2" s="1"/>
  <c r="D103" i="2" s="1"/>
  <c r="D104" i="2" s="1"/>
  <c r="D105" i="2" s="1"/>
  <c r="D106" i="2" s="1"/>
  <c r="D107" i="2" s="1"/>
  <c r="D108" i="2" s="1"/>
  <c r="D109" i="2" s="1"/>
  <c r="D110" i="2" s="1"/>
  <c r="D111" i="2" s="1"/>
  <c r="D112" i="2" s="1"/>
  <c r="D113" i="2" s="1"/>
  <c r="D114" i="2" s="1"/>
  <c r="D115" i="2" s="1"/>
  <c r="D116" i="2" s="1"/>
  <c r="D117" i="2" s="1"/>
  <c r="D118" i="2" s="1"/>
  <c r="D119" i="2" s="1"/>
  <c r="D120" i="2" s="1"/>
  <c r="D121" i="2" s="1"/>
  <c r="D122" i="2" s="1"/>
  <c r="D123" i="2" s="1"/>
  <c r="D124" i="2" s="1"/>
  <c r="D125" i="2" s="1"/>
  <c r="D126" i="2" s="1"/>
  <c r="D127" i="2" s="1"/>
  <c r="D128" i="2" s="1"/>
  <c r="D129" i="2" s="1"/>
  <c r="D130" i="2" s="1"/>
  <c r="D131" i="2" s="1"/>
  <c r="D132" i="2" s="1"/>
  <c r="D133" i="2" s="1"/>
  <c r="D134" i="2" s="1"/>
  <c r="D135" i="2" s="1"/>
  <c r="D136" i="2" s="1"/>
  <c r="D137" i="2" s="1"/>
  <c r="D138" i="2" s="1"/>
  <c r="D139" i="2" s="1"/>
  <c r="D140" i="2" s="1"/>
  <c r="D141" i="2" s="1"/>
  <c r="D142" i="2" s="1"/>
  <c r="D143" i="2" s="1"/>
  <c r="D144" i="2" s="1"/>
  <c r="D145" i="2" s="1"/>
  <c r="D146" i="2" s="1"/>
  <c r="D147" i="2" s="1"/>
  <c r="D148" i="2" s="1"/>
  <c r="D149" i="2" s="1"/>
  <c r="D150" i="2" s="1"/>
  <c r="D151" i="2" s="1"/>
  <c r="D152" i="2" s="1"/>
  <c r="D153" i="2" s="1"/>
  <c r="D154" i="2" s="1"/>
  <c r="D155" i="2" s="1"/>
  <c r="D156" i="2" s="1"/>
  <c r="D157" i="2" s="1"/>
  <c r="D158" i="2" s="1"/>
  <c r="D159" i="2" s="1"/>
  <c r="D160" i="2" s="1"/>
  <c r="D161" i="2" s="1"/>
  <c r="D162" i="2" s="1"/>
  <c r="D163" i="2" s="1"/>
  <c r="D164" i="2" s="1"/>
  <c r="D165" i="2" s="1"/>
  <c r="D166" i="2" s="1"/>
  <c r="D167" i="2" s="1"/>
  <c r="D168" i="2" s="1"/>
  <c r="D169" i="2" s="1"/>
  <c r="D170" i="2" s="1"/>
  <c r="D171" i="2" s="1"/>
  <c r="D172" i="2" s="1"/>
  <c r="D173" i="2" s="1"/>
  <c r="D174" i="2" s="1"/>
  <c r="D175" i="2" s="1"/>
  <c r="D176" i="2" s="1"/>
  <c r="D177" i="2" s="1"/>
  <c r="D178" i="2" s="1"/>
  <c r="D179" i="2" s="1"/>
  <c r="D180" i="2" s="1"/>
  <c r="D181" i="2" s="1"/>
  <c r="D182" i="2" s="1"/>
  <c r="D183" i="2" s="1"/>
  <c r="D184" i="2" s="1"/>
  <c r="D185" i="2" s="1"/>
  <c r="D186" i="2" s="1"/>
  <c r="D187" i="2" s="1"/>
  <c r="D188" i="2" s="1"/>
  <c r="D189" i="2" s="1"/>
  <c r="D190" i="2" s="1"/>
  <c r="D191" i="2" s="1"/>
  <c r="D192" i="2" s="1"/>
  <c r="D1" i="3" l="1"/>
  <c r="C9" i="2" l="1"/>
  <c r="B15" i="2" s="1"/>
  <c r="H9" i="2" l="1"/>
  <c r="C15" i="2" l="1"/>
  <c r="B21" i="2" l="1"/>
  <c r="H15" i="2"/>
  <c r="C21" i="2" l="1"/>
  <c r="B27" i="2" l="1"/>
  <c r="H21" i="2"/>
  <c r="C27" i="2" l="1"/>
  <c r="B33" i="2" s="1"/>
  <c r="C33" i="2" l="1"/>
  <c r="B39" i="2" s="1"/>
  <c r="H27" i="2"/>
  <c r="C39" i="2" l="1"/>
  <c r="B45" i="2" s="1"/>
  <c r="H33" i="2"/>
  <c r="C45" i="2" l="1"/>
  <c r="B51" i="2" s="1"/>
  <c r="H39" i="2"/>
  <c r="C51" i="2" l="1"/>
  <c r="B57" i="2" s="1"/>
  <c r="H45" i="2"/>
  <c r="C57" i="2" l="1"/>
  <c r="B58" i="2" s="1"/>
  <c r="H51" i="2"/>
  <c r="C58" i="2" l="1"/>
  <c r="B59" i="2" s="1"/>
  <c r="H57" i="2"/>
  <c r="C59" i="2" l="1"/>
  <c r="B60" i="2" s="1"/>
  <c r="H58" i="2"/>
  <c r="C60" i="2" l="1"/>
  <c r="B61" i="2" s="1"/>
  <c r="H59" i="2"/>
  <c r="C61" i="2" l="1"/>
  <c r="B62" i="2" s="1"/>
  <c r="H60" i="2"/>
  <c r="C62" i="2" l="1"/>
  <c r="B63" i="2" s="1"/>
  <c r="H61" i="2"/>
  <c r="C63" i="2" l="1"/>
  <c r="B64" i="2" s="1"/>
  <c r="H62" i="2"/>
  <c r="C64" i="2" l="1"/>
  <c r="B65" i="2" s="1"/>
  <c r="H63" i="2"/>
  <c r="C65" i="2" l="1"/>
  <c r="B66" i="2" s="1"/>
  <c r="H64" i="2"/>
  <c r="C66" i="2" l="1"/>
  <c r="B67" i="2" s="1"/>
  <c r="H65" i="2"/>
  <c r="C67" i="2" l="1"/>
  <c r="B68" i="2" s="1"/>
  <c r="H66" i="2"/>
  <c r="C68" i="2" l="1"/>
  <c r="B69" i="2" s="1"/>
  <c r="G69" i="2" s="1"/>
  <c r="H67" i="2"/>
  <c r="C69" i="2" l="1"/>
  <c r="B70" i="2" s="1"/>
  <c r="G70" i="2" s="1"/>
  <c r="H68" i="2"/>
  <c r="C70" i="2" l="1"/>
  <c r="B71" i="2" s="1"/>
  <c r="G71" i="2" s="1"/>
  <c r="H69" i="2"/>
  <c r="C71" i="2" l="1"/>
  <c r="B72" i="2" s="1"/>
  <c r="G72" i="2" s="1"/>
  <c r="H70" i="2"/>
  <c r="C72" i="2" l="1"/>
  <c r="B73" i="2" s="1"/>
  <c r="G73" i="2" s="1"/>
  <c r="H71" i="2"/>
  <c r="C73" i="2" l="1"/>
  <c r="B74" i="2" s="1"/>
  <c r="G74" i="2" s="1"/>
  <c r="H72" i="2"/>
  <c r="C74" i="2" l="1"/>
  <c r="B75" i="2" s="1"/>
  <c r="G75" i="2" s="1"/>
  <c r="H73" i="2"/>
  <c r="C75" i="2" l="1"/>
  <c r="B76" i="2" s="1"/>
  <c r="G76" i="2" s="1"/>
  <c r="H74" i="2"/>
  <c r="C76" i="2" l="1"/>
  <c r="B77" i="2" s="1"/>
  <c r="G77" i="2" s="1"/>
  <c r="H75" i="2"/>
  <c r="C77" i="2" l="1"/>
  <c r="B78" i="2" s="1"/>
  <c r="G78" i="2" s="1"/>
  <c r="H76" i="2"/>
  <c r="C78" i="2" l="1"/>
  <c r="B79" i="2" s="1"/>
  <c r="G79" i="2" s="1"/>
  <c r="H77" i="2"/>
  <c r="C79" i="2" l="1"/>
  <c r="B80" i="2" s="1"/>
  <c r="G80" i="2" s="1"/>
  <c r="H78" i="2"/>
  <c r="C80" i="2" l="1"/>
  <c r="B81" i="2" s="1"/>
  <c r="G81" i="2" s="1"/>
  <c r="H79" i="2"/>
  <c r="C81" i="2" l="1"/>
  <c r="B82" i="2" s="1"/>
  <c r="G82" i="2" s="1"/>
  <c r="H80" i="2"/>
  <c r="C82" i="2" l="1"/>
  <c r="B83" i="2" s="1"/>
  <c r="G83" i="2" s="1"/>
  <c r="H81" i="2"/>
  <c r="C83" i="2" l="1"/>
  <c r="B84" i="2" s="1"/>
  <c r="G84" i="2" s="1"/>
  <c r="H82" i="2"/>
  <c r="C84" i="2" l="1"/>
  <c r="B85" i="2" s="1"/>
  <c r="G85" i="2" s="1"/>
  <c r="H83" i="2"/>
  <c r="C85" i="2" l="1"/>
  <c r="B86" i="2" s="1"/>
  <c r="G86" i="2" s="1"/>
  <c r="H84" i="2"/>
  <c r="C86" i="2" l="1"/>
  <c r="B87" i="2" s="1"/>
  <c r="G87" i="2" s="1"/>
  <c r="H85" i="2"/>
  <c r="C87" i="2" l="1"/>
  <c r="B88" i="2" s="1"/>
  <c r="G88" i="2" s="1"/>
  <c r="H86" i="2"/>
  <c r="C88" i="2" l="1"/>
  <c r="B89" i="2" s="1"/>
  <c r="G89" i="2" s="1"/>
  <c r="H87" i="2"/>
  <c r="H88" i="2" l="1"/>
  <c r="C89" i="2"/>
  <c r="H89" i="2" s="1"/>
  <c r="B90" i="2" l="1"/>
  <c r="G90" i="2" s="1"/>
  <c r="C90" i="2" l="1"/>
  <c r="H90" i="2" s="1"/>
  <c r="B91" i="2" l="1"/>
  <c r="G91" i="2" s="1"/>
  <c r="C91" i="2" l="1"/>
  <c r="H91" i="2" s="1"/>
  <c r="B92" i="2" l="1"/>
  <c r="G92" i="2" s="1"/>
  <c r="C92" i="2" l="1"/>
  <c r="H92" i="2" s="1"/>
  <c r="B93" i="2" l="1"/>
  <c r="G93" i="2" s="1"/>
  <c r="C93" i="2" l="1"/>
  <c r="H93" i="2" s="1"/>
  <c r="B94" i="2" l="1"/>
  <c r="G94" i="2" s="1"/>
  <c r="C94" i="2" l="1"/>
  <c r="H94" i="2" s="1"/>
  <c r="B95" i="2" l="1"/>
  <c r="G95" i="2" s="1"/>
  <c r="C95" i="2" l="1"/>
  <c r="H95" i="2" s="1"/>
  <c r="B96" i="2" l="1"/>
  <c r="G96" i="2" s="1"/>
  <c r="C96" i="2" l="1"/>
  <c r="H96" i="2" l="1"/>
  <c r="B97" i="2"/>
  <c r="G97" i="2" s="1"/>
  <c r="C97" i="2" l="1"/>
  <c r="H97" i="2" s="1"/>
  <c r="B98" i="2" l="1"/>
  <c r="G98" i="2" s="1"/>
  <c r="C98" i="2" l="1"/>
  <c r="H98" i="2" s="1"/>
  <c r="B99" i="2" l="1"/>
  <c r="G99" i="2" s="1"/>
  <c r="C99" i="2" l="1"/>
  <c r="H99" i="2" s="1"/>
  <c r="B100" i="2" l="1"/>
  <c r="G100" i="2" s="1"/>
  <c r="C100" i="2" l="1"/>
  <c r="H100" i="2" s="1"/>
  <c r="B101" i="2" l="1"/>
  <c r="G101" i="2" s="1"/>
  <c r="C101" i="2" l="1"/>
  <c r="H101" i="2" s="1"/>
  <c r="B102" i="2" l="1"/>
  <c r="G102" i="2" s="1"/>
  <c r="C102" i="2" l="1"/>
  <c r="H102" i="2" s="1"/>
  <c r="B103" i="2" l="1"/>
  <c r="G103" i="2" s="1"/>
  <c r="C103" i="2" l="1"/>
  <c r="H103" i="2" s="1"/>
  <c r="B104" i="2" l="1"/>
  <c r="G104" i="2" s="1"/>
  <c r="C104" i="2" l="1"/>
  <c r="H104" i="2" l="1"/>
  <c r="B105" i="2"/>
  <c r="G105" i="2" s="1"/>
  <c r="C105" i="2" l="1"/>
  <c r="H105" i="2" s="1"/>
  <c r="B106" i="2" l="1"/>
  <c r="G106" i="2" s="1"/>
  <c r="C106" i="2" l="1"/>
  <c r="H106" i="2" s="1"/>
  <c r="B107" i="2" l="1"/>
  <c r="G107" i="2" s="1"/>
  <c r="C107" i="2" l="1"/>
  <c r="H107" i="2" s="1"/>
  <c r="B108" i="2" l="1"/>
  <c r="G108" i="2" s="1"/>
  <c r="C108" i="2" l="1"/>
  <c r="H108" i="2" s="1"/>
  <c r="B109" i="2" l="1"/>
  <c r="G109" i="2" s="1"/>
  <c r="C109" i="2" l="1"/>
  <c r="H109" i="2" s="1"/>
  <c r="B110" i="2" l="1"/>
  <c r="G110" i="2" s="1"/>
  <c r="C110" i="2" l="1"/>
  <c r="H110" i="2" s="1"/>
  <c r="B111" i="2" l="1"/>
  <c r="G111" i="2" s="1"/>
  <c r="C111" i="2" l="1"/>
  <c r="H111" i="2" s="1"/>
  <c r="B112" i="2" l="1"/>
  <c r="G112" i="2" s="1"/>
  <c r="C112" i="2" l="1"/>
  <c r="H112" i="2" s="1"/>
  <c r="B113" i="2" l="1"/>
  <c r="G113" i="2" s="1"/>
  <c r="C113" i="2" l="1"/>
  <c r="H113" i="2" s="1"/>
  <c r="B114" i="2" l="1"/>
  <c r="G114" i="2" s="1"/>
  <c r="C114" i="2" l="1"/>
  <c r="H114" i="2" s="1"/>
  <c r="B115" i="2" l="1"/>
  <c r="G115" i="2" s="1"/>
  <c r="C115" i="2" l="1"/>
  <c r="H115" i="2" s="1"/>
  <c r="B116" i="2" l="1"/>
  <c r="G116" i="2" s="1"/>
  <c r="C116" i="2" l="1"/>
  <c r="H116" i="2" s="1"/>
  <c r="B117" i="2" l="1"/>
  <c r="G117" i="2" s="1"/>
  <c r="C117" i="2" l="1"/>
  <c r="H117" i="2" s="1"/>
  <c r="B118" i="2" l="1"/>
  <c r="G118" i="2" s="1"/>
  <c r="C118" i="2" l="1"/>
  <c r="H118" i="2" s="1"/>
  <c r="B119" i="2" l="1"/>
  <c r="G119" i="2" s="1"/>
  <c r="C119" i="2" l="1"/>
  <c r="H119" i="2" s="1"/>
  <c r="B120" i="2" l="1"/>
  <c r="G120" i="2" s="1"/>
  <c r="C120" i="2" l="1"/>
  <c r="H120" i="2" s="1"/>
  <c r="B121" i="2" l="1"/>
  <c r="G121" i="2" s="1"/>
  <c r="C121" i="2" l="1"/>
  <c r="H121" i="2" s="1"/>
  <c r="B122" i="2" l="1"/>
  <c r="G122" i="2" s="1"/>
  <c r="C122" i="2" l="1"/>
  <c r="H122" i="2" s="1"/>
  <c r="B123" i="2" l="1"/>
  <c r="G123" i="2" s="1"/>
  <c r="C123" i="2" l="1"/>
  <c r="H123" i="2" s="1"/>
  <c r="B124" i="2" l="1"/>
  <c r="G124" i="2" s="1"/>
  <c r="C124" i="2" l="1"/>
  <c r="H124" i="2" s="1"/>
  <c r="B125" i="2" l="1"/>
  <c r="G125" i="2" s="1"/>
  <c r="C125" i="2" l="1"/>
  <c r="H125" i="2" s="1"/>
  <c r="B126" i="2" l="1"/>
  <c r="G126" i="2" s="1"/>
  <c r="C126" i="2" l="1"/>
  <c r="H126" i="2" s="1"/>
  <c r="B127" i="2" l="1"/>
  <c r="G127" i="2" s="1"/>
  <c r="C127" i="2" l="1"/>
  <c r="H127" i="2" s="1"/>
  <c r="B128" i="2" l="1"/>
  <c r="G128" i="2" s="1"/>
  <c r="C128" i="2" l="1"/>
  <c r="H128" i="2" s="1"/>
  <c r="B129" i="2" l="1"/>
  <c r="G129" i="2" s="1"/>
  <c r="C129" i="2" l="1"/>
  <c r="H129" i="2" s="1"/>
  <c r="B130" i="2" l="1"/>
  <c r="G130" i="2" s="1"/>
  <c r="C130" i="2" l="1"/>
  <c r="H130" i="2" s="1"/>
  <c r="B131" i="2" l="1"/>
  <c r="G131" i="2" s="1"/>
  <c r="C131" i="2" l="1"/>
  <c r="H131" i="2" s="1"/>
  <c r="B132" i="2" l="1"/>
  <c r="G132" i="2" s="1"/>
  <c r="C132" i="2" l="1"/>
  <c r="H132" i="2" s="1"/>
  <c r="B133" i="2" l="1"/>
  <c r="G133" i="2" s="1"/>
  <c r="C133" i="2" l="1"/>
  <c r="H133" i="2" s="1"/>
  <c r="B134" i="2" l="1"/>
  <c r="G134" i="2" s="1"/>
  <c r="C134" i="2" l="1"/>
  <c r="H134" i="2" s="1"/>
  <c r="B135" i="2" l="1"/>
  <c r="G135" i="2" s="1"/>
  <c r="C135" i="2" l="1"/>
  <c r="H135" i="2" s="1"/>
  <c r="B136" i="2" l="1"/>
  <c r="G136" i="2" s="1"/>
  <c r="C136" i="2" l="1"/>
  <c r="H136" i="2" s="1"/>
  <c r="B137" i="2" l="1"/>
  <c r="G137" i="2" s="1"/>
  <c r="C137" i="2" l="1"/>
  <c r="H137" i="2" s="1"/>
  <c r="B138" i="2" l="1"/>
  <c r="G138" i="2" s="1"/>
  <c r="C138" i="2" l="1"/>
  <c r="H138" i="2" s="1"/>
  <c r="B139" i="2" l="1"/>
  <c r="G139" i="2" s="1"/>
  <c r="C139" i="2" l="1"/>
  <c r="H139" i="2" s="1"/>
  <c r="B140" i="2" l="1"/>
  <c r="G140" i="2" s="1"/>
  <c r="C140" i="2" l="1"/>
  <c r="H140" i="2" s="1"/>
  <c r="B141" i="2" l="1"/>
  <c r="G141" i="2" s="1"/>
  <c r="C141" i="2" l="1"/>
  <c r="H141" i="2" s="1"/>
  <c r="B142" i="2" l="1"/>
  <c r="G142" i="2" s="1"/>
  <c r="C142" i="2" l="1"/>
  <c r="H142" i="2" s="1"/>
  <c r="B143" i="2" l="1"/>
  <c r="G143" i="2" s="1"/>
  <c r="C143" i="2" l="1"/>
  <c r="H143" i="2" s="1"/>
  <c r="B144" i="2" l="1"/>
  <c r="G144" i="2" s="1"/>
  <c r="C144" i="2" l="1"/>
  <c r="H144" i="2" s="1"/>
  <c r="B145" i="2" l="1"/>
  <c r="G145" i="2" s="1"/>
  <c r="C145" i="2" l="1"/>
  <c r="H145" i="2" s="1"/>
  <c r="B146" i="2" l="1"/>
  <c r="G146" i="2" s="1"/>
  <c r="C146" i="2" l="1"/>
  <c r="H146" i="2" s="1"/>
  <c r="B147" i="2" l="1"/>
  <c r="G147" i="2" s="1"/>
  <c r="C147" i="2" l="1"/>
  <c r="H147" i="2" s="1"/>
  <c r="B148" i="2" l="1"/>
  <c r="G148" i="2" s="1"/>
  <c r="C148" i="2" l="1"/>
  <c r="H148" i="2" s="1"/>
  <c r="B149" i="2" l="1"/>
  <c r="G149" i="2" s="1"/>
  <c r="C149" i="2" l="1"/>
  <c r="H149" i="2" s="1"/>
  <c r="B150" i="2" l="1"/>
  <c r="G150" i="2" s="1"/>
  <c r="C150" i="2" l="1"/>
  <c r="H150" i="2" s="1"/>
  <c r="B151" i="2" l="1"/>
  <c r="G151" i="2" s="1"/>
  <c r="C151" i="2" l="1"/>
  <c r="H151" i="2" s="1"/>
  <c r="B152" i="2" l="1"/>
  <c r="G152" i="2" s="1"/>
  <c r="C152" i="2" l="1"/>
  <c r="H152" i="2" s="1"/>
  <c r="B153" i="2" l="1"/>
  <c r="G153" i="2" s="1"/>
  <c r="C153" i="2" l="1"/>
  <c r="H153" i="2" s="1"/>
  <c r="B154" i="2" l="1"/>
  <c r="G154" i="2" s="1"/>
  <c r="C154" i="2" l="1"/>
  <c r="H154" i="2" s="1"/>
  <c r="B155" i="2" l="1"/>
  <c r="G155" i="2" s="1"/>
  <c r="C155" i="2" l="1"/>
  <c r="H155" i="2" s="1"/>
  <c r="B156" i="2" l="1"/>
  <c r="G156" i="2" s="1"/>
  <c r="C156" i="2" l="1"/>
  <c r="H156" i="2" s="1"/>
  <c r="B157" i="2" l="1"/>
  <c r="G157" i="2" s="1"/>
  <c r="C157" i="2" l="1"/>
  <c r="H157" i="2" s="1"/>
  <c r="B158" i="2" l="1"/>
  <c r="G158" i="2" s="1"/>
  <c r="C158" i="2" l="1"/>
  <c r="H158" i="2" s="1"/>
  <c r="B159" i="2" l="1"/>
  <c r="G159" i="2" s="1"/>
  <c r="C159" i="2" l="1"/>
  <c r="H159" i="2" s="1"/>
  <c r="B160" i="2" l="1"/>
  <c r="G160" i="2" s="1"/>
  <c r="C160" i="2" l="1"/>
  <c r="H160" i="2" s="1"/>
  <c r="B161" i="2" l="1"/>
  <c r="G161" i="2" s="1"/>
  <c r="C161" i="2" l="1"/>
  <c r="H161" i="2" s="1"/>
  <c r="B162" i="2" l="1"/>
  <c r="G162" i="2" s="1"/>
  <c r="C162" i="2" l="1"/>
  <c r="H162" i="2" s="1"/>
  <c r="B163" i="2" l="1"/>
  <c r="G163" i="2" s="1"/>
  <c r="C163" i="2" l="1"/>
  <c r="H163" i="2" s="1"/>
  <c r="B164" i="2" l="1"/>
  <c r="G164" i="2" s="1"/>
  <c r="C164" i="2" l="1"/>
  <c r="H164" i="2" s="1"/>
  <c r="B165" i="2" l="1"/>
  <c r="G165" i="2" s="1"/>
  <c r="C165" i="2" l="1"/>
  <c r="H165" i="2" s="1"/>
  <c r="B166" i="2" l="1"/>
  <c r="G166" i="2" s="1"/>
  <c r="C166" i="2" l="1"/>
  <c r="H166" i="2" s="1"/>
  <c r="B167" i="2" l="1"/>
  <c r="G167" i="2" s="1"/>
  <c r="C167" i="2" l="1"/>
  <c r="H167" i="2" s="1"/>
  <c r="B168" i="2" l="1"/>
  <c r="G168" i="2" s="1"/>
  <c r="C168" i="2" l="1"/>
  <c r="H168" i="2" s="1"/>
  <c r="B169" i="2" l="1"/>
  <c r="G169" i="2" s="1"/>
  <c r="C169" i="2" l="1"/>
  <c r="H169" i="2" s="1"/>
  <c r="B170" i="2" l="1"/>
  <c r="G170" i="2" s="1"/>
  <c r="C170" i="2" l="1"/>
  <c r="H170" i="2" s="1"/>
  <c r="B171" i="2" l="1"/>
  <c r="G171" i="2" s="1"/>
  <c r="C171" i="2" l="1"/>
  <c r="H171" i="2" s="1"/>
  <c r="B172" i="2" l="1"/>
  <c r="G172" i="2" s="1"/>
  <c r="C172" i="2" l="1"/>
  <c r="H172" i="2" s="1"/>
  <c r="B173" i="2" l="1"/>
  <c r="G173" i="2" s="1"/>
  <c r="C173" i="2" l="1"/>
  <c r="H173" i="2" s="1"/>
  <c r="B174" i="2" l="1"/>
  <c r="G174" i="2" s="1"/>
  <c r="C174" i="2" l="1"/>
  <c r="H174" i="2" s="1"/>
  <c r="B175" i="2" l="1"/>
  <c r="G175" i="2" s="1"/>
  <c r="C175" i="2" l="1"/>
  <c r="H175" i="2" s="1"/>
  <c r="B176" i="2" l="1"/>
  <c r="G176" i="2" s="1"/>
  <c r="C176" i="2" l="1"/>
  <c r="H176" i="2" s="1"/>
  <c r="B177" i="2" l="1"/>
  <c r="G177" i="2" s="1"/>
  <c r="C177" i="2" l="1"/>
  <c r="H177" i="2" s="1"/>
  <c r="B178" i="2" l="1"/>
  <c r="G178" i="2" s="1"/>
  <c r="C178" i="2" l="1"/>
  <c r="H178" i="2" s="1"/>
  <c r="B179" i="2" l="1"/>
  <c r="G179" i="2" s="1"/>
  <c r="C179" i="2" l="1"/>
  <c r="H179" i="2" s="1"/>
  <c r="B180" i="2" l="1"/>
  <c r="G180" i="2" s="1"/>
  <c r="C180" i="2" l="1"/>
  <c r="H180" i="2" s="1"/>
  <c r="B181" i="2" l="1"/>
  <c r="G181" i="2" s="1"/>
  <c r="C181" i="2" l="1"/>
  <c r="H181" i="2" s="1"/>
  <c r="B182" i="2" l="1"/>
  <c r="G182" i="2" s="1"/>
  <c r="C182" i="2" l="1"/>
  <c r="H182" i="2" s="1"/>
  <c r="B183" i="2" l="1"/>
  <c r="G183" i="2" s="1"/>
  <c r="C183" i="2" l="1"/>
  <c r="H183" i="2" s="1"/>
  <c r="B184" i="2" l="1"/>
  <c r="G184" i="2" s="1"/>
  <c r="C184" i="2" l="1"/>
  <c r="H184" i="2" s="1"/>
  <c r="B185" i="2" l="1"/>
  <c r="G185" i="2" s="1"/>
  <c r="C185" i="2" l="1"/>
  <c r="H185" i="2" s="1"/>
  <c r="B186" i="2" l="1"/>
  <c r="G186" i="2" s="1"/>
  <c r="C186" i="2" l="1"/>
  <c r="H186" i="2" s="1"/>
  <c r="B187" i="2" l="1"/>
  <c r="G187" i="2" s="1"/>
  <c r="C187" i="2" l="1"/>
  <c r="H187" i="2" s="1"/>
  <c r="B188" i="2" l="1"/>
  <c r="G188" i="2" s="1"/>
  <c r="C188" i="2" l="1"/>
  <c r="H188" i="2" s="1"/>
  <c r="B189" i="2" l="1"/>
  <c r="G189" i="2" s="1"/>
  <c r="C189" i="2" l="1"/>
  <c r="H189" i="2" s="1"/>
  <c r="B190" i="2" l="1"/>
  <c r="G190" i="2" s="1"/>
  <c r="C190" i="2" l="1"/>
  <c r="H190" i="2" s="1"/>
  <c r="B191" i="2" l="1"/>
  <c r="G191" i="2" s="1"/>
  <c r="C191" i="2" l="1"/>
  <c r="H191" i="2" s="1"/>
  <c r="B192" i="2" l="1"/>
  <c r="G192" i="2" s="1"/>
  <c r="C192" i="2" l="1"/>
  <c r="H192" i="2" s="1"/>
  <c r="E22" i="1" l="1"/>
  <c r="E27" i="1"/>
  <c r="E19" i="1"/>
  <c r="E25" i="1"/>
  <c r="E26" i="1"/>
  <c r="E23" i="1"/>
  <c r="E21" i="1"/>
  <c r="E24" i="1"/>
  <c r="J41" i="13"/>
  <c r="D41" i="13"/>
  <c r="E28" i="1" l="1"/>
  <c r="D45" i="13" s="1"/>
  <c r="J43" i="13" s="1"/>
  <c r="D43" i="13" l="1"/>
</calcChain>
</file>

<file path=xl/sharedStrings.xml><?xml version="1.0" encoding="utf-8"?>
<sst xmlns="http://schemas.openxmlformats.org/spreadsheetml/2006/main" count="547" uniqueCount="383">
  <si>
    <t>Tabela 1 -</t>
  </si>
  <si>
    <t>NIF</t>
  </si>
  <si>
    <t>Tabela 2 -</t>
  </si>
  <si>
    <t>Justificação da Despesa</t>
  </si>
  <si>
    <t>Rubrica de Despesa</t>
  </si>
  <si>
    <t>Despesa Elegível</t>
  </si>
  <si>
    <t>Despesa Não Elegível</t>
  </si>
  <si>
    <t>S</t>
  </si>
  <si>
    <t>Rúbrica</t>
  </si>
  <si>
    <t>a)</t>
  </si>
  <si>
    <t>b)</t>
  </si>
  <si>
    <t>c)</t>
  </si>
  <si>
    <t>d)</t>
  </si>
  <si>
    <t>e)</t>
  </si>
  <si>
    <t>f)</t>
  </si>
  <si>
    <t>g)</t>
  </si>
  <si>
    <t>h)</t>
  </si>
  <si>
    <t>V.01</t>
  </si>
  <si>
    <t>A) Desenvolvimento da Economia do Mar</t>
  </si>
  <si>
    <t>B) Investigação Científica e Tecnológica do Mar</t>
  </si>
  <si>
    <t>C) Monitorização e Proteção do Ambiente Marinho</t>
  </si>
  <si>
    <t>D) Segurança Marítima</t>
  </si>
  <si>
    <t>i) Criação de start-ups tecnológicas da nova economia do mar</t>
  </si>
  <si>
    <t xml:space="preserve"> </t>
  </si>
  <si>
    <t>ii) Criação ou dinamização de atividades económicas ligadas ao mar, designadamente no âmbito da formação, da facilitação do acesso das PME a financiamento, da investigação, desenvolvimento e inovação</t>
  </si>
  <si>
    <t>iii) Dinamização de instrumentos de reforço ou de financiamento de capital próprio ou de capital alheio e de partilha de risco</t>
  </si>
  <si>
    <t>iv) Proteção e desenvolvimento da segurança alimentar e alimentação escolar</t>
  </si>
  <si>
    <t>v) Promoção das energias renováveis</t>
  </si>
  <si>
    <t>i) Exploração de novas linhas de investigação científica e tecnológica aplicadas às prioridades das políticas públicas para o mar</t>
  </si>
  <si>
    <t>ii) Desenvolvimento tecnológico para a economia do mar e da biotecnologia</t>
  </si>
  <si>
    <t>iii) Transferência de conhecimento na área das políticas públicas e economia do mar</t>
  </si>
  <si>
    <t>iv) Investigação aplicada, em parceria com a indústria</t>
  </si>
  <si>
    <t>v) Atualização nas áreas da investigação e do desenvolvimento tecnológico para a economia do mar</t>
  </si>
  <si>
    <t>i) Garantia do bom estado ambiental do domínio público marítimo</t>
  </si>
  <si>
    <t>ii) Prevenção e combate à poluição do meio marinho</t>
  </si>
  <si>
    <t>iii) Proteção ou recuperação de ecossistemas e biodiversidade marinha</t>
  </si>
  <si>
    <t>iv)  Resposta a situações de emergência de salvaguarda dos interesses nacionais marítimos</t>
  </si>
  <si>
    <t>v) Consciencialização social sobre a importância do mar</t>
  </si>
  <si>
    <t>i) Formação ao nível da segurança no mar</t>
  </si>
  <si>
    <t>ii) Investimentos ou ações que visem a salvaguarda da vida humana no mar</t>
  </si>
  <si>
    <t>Selecione uma opção:</t>
  </si>
  <si>
    <t>T</t>
  </si>
  <si>
    <t>A</t>
  </si>
  <si>
    <t>P</t>
  </si>
  <si>
    <t>Identificação das rubricas de despesa</t>
  </si>
  <si>
    <t>Prioridades Estratégicas</t>
  </si>
  <si>
    <t>A_</t>
  </si>
  <si>
    <t>B_</t>
  </si>
  <si>
    <t>C_</t>
  </si>
  <si>
    <t>D_</t>
  </si>
  <si>
    <t>a) Biotecnologia Azul</t>
  </si>
  <si>
    <t>f) Educação, formação profissional e literacia para o oceano</t>
  </si>
  <si>
    <t>b) Energias Renováveis Oceânicas Digitais (Indústria 4.0)</t>
  </si>
  <si>
    <t>c) Portos 4.0</t>
  </si>
  <si>
    <t>d) Robótica oceânica</t>
  </si>
  <si>
    <t>e) Economia do mar sustentável</t>
  </si>
  <si>
    <t>E_1_2017</t>
  </si>
  <si>
    <t>E_2_2017</t>
  </si>
  <si>
    <t>Energias Renováveis Oceânicas - Investigação na energia das ondas</t>
  </si>
  <si>
    <t>Aux</t>
  </si>
  <si>
    <t>E</t>
  </si>
  <si>
    <t>Total</t>
  </si>
  <si>
    <t>Despesa 
Total</t>
  </si>
  <si>
    <t>Designação</t>
  </si>
  <si>
    <t>ID</t>
  </si>
  <si>
    <t>FUNDO AZUL</t>
  </si>
  <si>
    <t>Controlo Documental</t>
  </si>
  <si>
    <t>Documentação para Instrução da Candidatura</t>
  </si>
  <si>
    <t>Sim</t>
  </si>
  <si>
    <t>Não</t>
  </si>
  <si>
    <t>NA</t>
  </si>
  <si>
    <t>Observações:</t>
  </si>
  <si>
    <t>Elegibilidade do Beneficiário</t>
  </si>
  <si>
    <t>Documento constitutivo da entidade, se pessoa coletiva</t>
  </si>
  <si>
    <t>Certidão comprovativa de situação regularizada face à Administração Fiscal ou autorização para consulta direta</t>
  </si>
  <si>
    <t>Certidão comprovativa de situação regularizada face à Segurança Social ou autorização para consulta direta</t>
  </si>
  <si>
    <t xml:space="preserve">Candidaturas em Parceria/Consórcio </t>
  </si>
  <si>
    <t>Comprovativo dos meios financeiros necessários à execução do projecto ou cópia de inscrição orçamental</t>
  </si>
  <si>
    <t>Assinatura e carimbo da candidatura</t>
  </si>
  <si>
    <t>Formulário de candidatura em Excel em formato editável</t>
  </si>
  <si>
    <t>Cronograma da execução material</t>
  </si>
  <si>
    <t>Comprovativo da propriedade do terreno e ou das instalações onde se propõem realizar o investimento, ou o direito ao seu uso, nos casos aplicáveis</t>
  </si>
  <si>
    <t>Documento comprovativo dos procedimentos em matéria de ambiente ou declaração de compromisso da sua realização (ex.º estudos de impacte ambiental)</t>
  </si>
  <si>
    <t>E_3_2017</t>
  </si>
  <si>
    <t>E_4_2017</t>
  </si>
  <si>
    <t>E_5_2017</t>
  </si>
  <si>
    <t>E_6_2017</t>
  </si>
  <si>
    <t>Forma Juridica</t>
  </si>
  <si>
    <t>Entidade pública</t>
  </si>
  <si>
    <t>Entidade privada</t>
  </si>
  <si>
    <t>Edital n.º 1/2017</t>
  </si>
  <si>
    <t>Edital n.º 2/2017</t>
  </si>
  <si>
    <t>Edital n.º 3/2017</t>
  </si>
  <si>
    <t>Edital n.º 4/2017</t>
  </si>
  <si>
    <t>Edital n.º 5/2017</t>
  </si>
  <si>
    <t>Edital n.º 6/2017</t>
  </si>
  <si>
    <t>NUT III</t>
  </si>
  <si>
    <t>Alto Minho</t>
  </si>
  <si>
    <t>Cávado</t>
  </si>
  <si>
    <t>Ave</t>
  </si>
  <si>
    <t>Área Metropolitana do Porto</t>
  </si>
  <si>
    <t>Alto Tâmega</t>
  </si>
  <si>
    <t>Tâmega e Sousa</t>
  </si>
  <si>
    <t>Douro</t>
  </si>
  <si>
    <t>Terras de Trás-os-Montes</t>
  </si>
  <si>
    <t>Algarve</t>
  </si>
  <si>
    <t>Oeste</t>
  </si>
  <si>
    <t>Região de Aveiro</t>
  </si>
  <si>
    <t>Região de Coimbra</t>
  </si>
  <si>
    <t>Região de Leiria</t>
  </si>
  <si>
    <t>Viseu Dão-Lafões</t>
  </si>
  <si>
    <t>Beira Baixa</t>
  </si>
  <si>
    <t>Médio Tejo</t>
  </si>
  <si>
    <t>Beiras e Serra da Estrela</t>
  </si>
  <si>
    <t>Área Metropolitana de Lisboa</t>
  </si>
  <si>
    <t>Alentejo Litoral</t>
  </si>
  <si>
    <t>Baixo Alentejo</t>
  </si>
  <si>
    <t>Lezíria do Tejo</t>
  </si>
  <si>
    <t>Alto Alentejo</t>
  </si>
  <si>
    <t>Alentejo Central</t>
  </si>
  <si>
    <t>Região Autónoma dos Açores</t>
  </si>
  <si>
    <t>Região Autónoma da Madeira</t>
  </si>
  <si>
    <t>Resumo do Orçamento</t>
  </si>
  <si>
    <t>Parte D - Identificação dos beneficiários e Orçamento</t>
  </si>
  <si>
    <t>Parte D2 - Orçamento detalhado e plurianual</t>
  </si>
  <si>
    <t xml:space="preserve">Despesa </t>
  </si>
  <si>
    <t>Não Elegível</t>
  </si>
  <si>
    <t>Tabela 3 - Justificação da Despesa</t>
  </si>
  <si>
    <t>Orçamento detalhado e plurianual (parte D2)</t>
  </si>
  <si>
    <t>Check-List</t>
  </si>
  <si>
    <t>Denominação social:</t>
  </si>
  <si>
    <t>Morada:</t>
  </si>
  <si>
    <t>Localidade:</t>
  </si>
  <si>
    <t>Código Postal:</t>
  </si>
  <si>
    <t>Freguesia:</t>
  </si>
  <si>
    <t>Concelho:</t>
  </si>
  <si>
    <t>Email:</t>
  </si>
  <si>
    <t>N.º de telefone:</t>
  </si>
  <si>
    <t>CAE principal:</t>
  </si>
  <si>
    <t>IBAN:</t>
  </si>
  <si>
    <t>Parceria/consórcio:</t>
  </si>
  <si>
    <t>Responsável a contactar:</t>
  </si>
  <si>
    <t>Designação do Indicador</t>
  </si>
  <si>
    <t>Unidade de medida</t>
  </si>
  <si>
    <t>Quantidade Prevista</t>
  </si>
  <si>
    <t>Observações</t>
  </si>
  <si>
    <t>Local da operação:</t>
  </si>
  <si>
    <t>NUT III:</t>
  </si>
  <si>
    <t>Investimento total:</t>
  </si>
  <si>
    <t>Investimento elegível:</t>
  </si>
  <si>
    <t>Taxa de financiamento (%):</t>
  </si>
  <si>
    <t>1) São verdadeiras todas as informações do presente formulário e respetivos anexos;</t>
  </si>
  <si>
    <t>3) Dispõe(m) de contabilidade atualizada nos termos da legislação aplicável;</t>
  </si>
  <si>
    <t>O Beneficiário*:</t>
  </si>
  <si>
    <t>Cargo ou função:</t>
  </si>
  <si>
    <t xml:space="preserve"> (*) Pessoa(s) com competência própria ou competência delegada para obrigar juridicamente a entidade, a comprovar documentalmente</t>
  </si>
  <si>
    <t>a) Desenvolvimento de novos produtos de origem biotecnológica a partir de recursos marinhos</t>
  </si>
  <si>
    <t>b) Desenvolvimento de sistemas de produção que implementem a economia circular na área do mar, nomeadamente através de soluções de utilização de subprodutos das indústrias ligadas ao mar, que visam a criação de valor acrescentado, e a redução de resíduos e impacto ambiental</t>
  </si>
  <si>
    <t>c) Contribuir para o combate às alterações climáticas e acidificação dos oceanos, através do desenvolvimento de processos energeticamente mais eficientes e com dependência reduzida de recursos fósseis, que contribuam para a diminuição da pegada ambiental das atividades económicas</t>
  </si>
  <si>
    <t>d) Desenvolvimento de tecnologias que contribuam para o combate à poluição marinha e para a redução do lixo marinho</t>
  </si>
  <si>
    <t>Despesa</t>
  </si>
  <si>
    <t>Tipologia de entidade</t>
  </si>
  <si>
    <t>Identificação</t>
  </si>
  <si>
    <t>Código</t>
  </si>
  <si>
    <t>Edital nº</t>
  </si>
  <si>
    <t>Tipologia</t>
  </si>
  <si>
    <t>Prioridade Estratégica</t>
  </si>
  <si>
    <t>NIF do Beneficiário</t>
  </si>
  <si>
    <t>Designação do Beneficiário</t>
  </si>
  <si>
    <t>Tipologia do Beneficiário</t>
  </si>
  <si>
    <t>Nut 2</t>
  </si>
  <si>
    <t>Nut 3</t>
  </si>
  <si>
    <t>Concelho</t>
  </si>
  <si>
    <t xml:space="preserve">Investimento total </t>
  </si>
  <si>
    <t>Custo Total Elegível</t>
  </si>
  <si>
    <t xml:space="preserve">Custo Total Não Elegível </t>
  </si>
  <si>
    <t>Comparticipação solicitada</t>
  </si>
  <si>
    <t>Montante Fundo Azul</t>
  </si>
  <si>
    <t>Contrapartida Financeira do Promotor</t>
  </si>
  <si>
    <t>Data prevista de início da realização</t>
  </si>
  <si>
    <t>Data prevista de conclusão</t>
  </si>
  <si>
    <t>N.º de parceiros</t>
  </si>
  <si>
    <t>Norte</t>
  </si>
  <si>
    <t>NUT II</t>
  </si>
  <si>
    <t>Centro</t>
  </si>
  <si>
    <t>Alentejo</t>
  </si>
  <si>
    <t>Tipologia:</t>
  </si>
  <si>
    <t>Deverá preencher a caraterização (objetivos e descrição sumária)</t>
  </si>
  <si>
    <t>Instituições privadas sem fins lucrativos</t>
  </si>
  <si>
    <t>Laboratórios do Estado ou internacionais</t>
  </si>
  <si>
    <t>Instituições privadas com fins lucrativos</t>
  </si>
  <si>
    <t>Organismos da Administração Pública</t>
  </si>
  <si>
    <t>Setor Público Empresarial</t>
  </si>
  <si>
    <t>Outras Instituições de ensino</t>
  </si>
  <si>
    <t>Instituições do ensino superior, seus institutos e unidades de I&amp;D</t>
  </si>
  <si>
    <t>Nome do Projeto:</t>
  </si>
  <si>
    <t>Relação entre prioridade estratégica e Tipologia de operação</t>
  </si>
  <si>
    <t>Tipologia de Operações* em conformidade com o artigo 17º da portaria n.º 344/2016</t>
  </si>
  <si>
    <t>Relação entre Edital e Tipologia de operação</t>
  </si>
  <si>
    <t>iii) Promoção das energias renováveis</t>
  </si>
  <si>
    <t>E3_Subtipologia</t>
  </si>
  <si>
    <t>E4_Subtipologia</t>
  </si>
  <si>
    <t>E5_Subtipologia</t>
  </si>
  <si>
    <t>E6_Subtipologia</t>
  </si>
  <si>
    <t>a) Controlo de fronteiras e de alfândegas</t>
  </si>
  <si>
    <t>b) Monitorização da navegação em espaços soberanos</t>
  </si>
  <si>
    <t>c) Controlo da pesca</t>
  </si>
  <si>
    <t>d) Prevenção, redução e controlo da poluição marítima de navios e portos</t>
  </si>
  <si>
    <t>e) Prevenção e supressão de atividades ilícitas</t>
  </si>
  <si>
    <t>f) Segurança da navegação</t>
  </si>
  <si>
    <t>g) Salvamento marítimo, socorro e assistência em espaços marítimos e dominiais</t>
  </si>
  <si>
    <t>h) Sensibilização, informação e formação sobre riscos relacionados com as atividades marítimas e costeiras</t>
  </si>
  <si>
    <t>a) Contribuir para o conhecimento das águas marinhas nacionais, ao nível de qualquer dos descritores da Diretiva Quadro Estratégia Marinha</t>
  </si>
  <si>
    <t>b) Contribuir para o cumprimento dos requisitos das Convenções Internacionais, nomeadamente da Organização Marítima Internacional e da União Europeia, visando a prevenção da poluição atmosférica e do ambiente marinho para um desenvolvimento sustentável do transporte marítimo</t>
  </si>
  <si>
    <t>c) O desenvolvimento de Tecnologias de Informação e Comunicação inovadoras para apoio à decisão no contexto da monitorização, avaliação e gestão de risco ambiental de causa natural ou humana, incluindo alterações climáticas</t>
  </si>
  <si>
    <t>d) O desenvolvimento de estudos e implementação de medidas de proteção e/ou recuperação de ecossistemas e biodiversidade marinha em águas nacionais, em particular em zonas classificadas, incluindo plataformas colaborativas e projetos de cogestão ambiental, e de recursos marinhos, envolvendo comunidades locais</t>
  </si>
  <si>
    <t>e) Desenvolvimento de ferramentas tecnológicas que apoiem a economia circular na área do mar, o que inclui nomeadamente desenvolver plataformas digitais online e tecnologias que forneçam informação integrada sobre os serviços nos portos quanto a recolha seletiva de lixo marinho e que permita aos navios e embarcações de qualquer natureza tomar decisões ambientalmente conscientes no que se refere à gestão de resíduos</t>
  </si>
  <si>
    <t>f) Contribuir para o conhecimento e sensibilização da importância dos serviços dos ecossistemas marinhos nacionais para o bem-estar, sua valoração, nomeadamente no que se refere à relação entre a saúde do ambiente marinho e a saúde humana</t>
  </si>
  <si>
    <t>g) Projetos de sensibilização e promoção da literacia do oceano, com enfoque para a relação entre a importância de um oceano saudável, o bem-estar humano e o desenvolvimento da economia do mar no longo prazo, envolvendo ativamente a comunidade escolar e local, a comunidade científica, o setor empresarial do mar, os municípios e os profissionais da economia do mar</t>
  </si>
  <si>
    <t>Deverá identificar os indicadores (financeiros, económicos, ambientais, sociais, …) de resultado e/ou realização</t>
  </si>
  <si>
    <t>Deverá assinar, digitalizar, carimbar e remeter a candidatura em formato pdf</t>
  </si>
  <si>
    <t>Deverá remeter a candidatura em suporte excel, idêntico ao modelo remetido em pdf assinado</t>
  </si>
  <si>
    <t>Deverá ser remetida cópia digitalizada do documento constitutivo da entidade (ex.º Estatutos, Pacto Social, …)</t>
  </si>
  <si>
    <t>Deverá ser remetida cópia digitalizada do documento constitutivo da entidade (ex.º Certidão Permanente, …)</t>
  </si>
  <si>
    <t>Deverá ser remetida cópia da situação regularizada face à Administração Fiscal por parte do Beneficiário</t>
  </si>
  <si>
    <t>Deverá ser remetida cópia da situação regularizada face à Segurança Social por parte do Beneficiário</t>
  </si>
  <si>
    <t>Caso seja aplicável, deverá ser remetida ata que identifica os representantes do beneficiário</t>
  </si>
  <si>
    <t>Deverão ser anexados outros documentos que o beneficiário considere relevantes para do seu enquadramento</t>
  </si>
  <si>
    <t/>
  </si>
  <si>
    <t>Caso seja aplicável deverá ser remetido o comprovativo da propriedade</t>
  </si>
  <si>
    <t>Ano de início da Operação:</t>
  </si>
  <si>
    <t>sam@2018</t>
  </si>
  <si>
    <t>Representação por outrem:</t>
  </si>
  <si>
    <t>Orçamento elegível (€)</t>
  </si>
  <si>
    <t>E7_Subtipologia</t>
  </si>
  <si>
    <t>i) Estudos sobre a viabilidade potencial económica, comercial e financeira de novas linhas de investigação e inovação científica e tecnológica</t>
  </si>
  <si>
    <t>ii) Estudos para a estratégia de internacionalização de produtos e serviços baseados em linhas de investigação e inovação científica e tecnológica</t>
  </si>
  <si>
    <t>iii) Estudos sobre a viabilidade técnica, económica e comercial de novas unidades fabris/industriais baseadas em linhas de investigação e inovação científica e tecnológica</t>
  </si>
  <si>
    <t>Edital n.º 8/2018</t>
  </si>
  <si>
    <t>Edital n.º 7/2018</t>
  </si>
  <si>
    <t>E_7_2018</t>
  </si>
  <si>
    <t>E8_Subtipologia</t>
  </si>
  <si>
    <t>E_8_2018</t>
  </si>
  <si>
    <t>iv) Investigação aplicada, em parceria com a indústria;</t>
  </si>
  <si>
    <t>i) Novas linhas de investigação científica e tecnológica
aplicadas às prioridades das políticas públicas para o mar;</t>
  </si>
  <si>
    <t>ii) Desenvolvimento tecnológico para a economia do
mar e da biotecnologia;</t>
  </si>
  <si>
    <t>iii) Transferência de conhecimento na área das políticas
públicas e economia do mar;</t>
  </si>
  <si>
    <t>v) Atualização nas áreas da investigação e do desenvolvimento
tecnológico para a economia do mar;</t>
  </si>
  <si>
    <t>a) investigação científica e tecnológica</t>
  </si>
  <si>
    <t>Versão</t>
  </si>
  <si>
    <t>Deverá ser apresentada declaração que comprove que o beneficiário é um sujeito passivo de IVA e que o imposto sobre o valor acrescentado suportado, no âmbito do projeto em causa, não é recuperável e não passível de ser recuperado, a qual deverá ser solicitada à Direção de Serviços do IVA, da Administração Fiscal, devendo identificar a natureza do projeto e o programa de financiamento. O pedido deve ser feito através do e-balcão, deve aceder ao Portal das Finanças em www.portaldasfinancas.gov.pt, identificando-se com a sua senha de acesso e selecionando:- e-balcão &gt; contacte-nos &gt; pedidos de informações/esclarecimentos &gt; registar questão; ou através da seguinte ligação:https://www.portaldasfinancas.gov.pt/pt/contactosEbalcao.action. Aplica-se ao promotor e aos parceiros com custos no projeto (usar modelo de pedido DSIVA disponível em: https://www.dgpm.mm.gov.pt/fundo-azul-form-doc )</t>
  </si>
  <si>
    <t>Edital n.º 9/2019</t>
  </si>
  <si>
    <t>E_9_2019</t>
  </si>
  <si>
    <t>Edital n.º 10/2021</t>
  </si>
  <si>
    <t>Edital n.º 11/2021</t>
  </si>
  <si>
    <t>E_10_2021</t>
  </si>
  <si>
    <t>E_11_2021</t>
  </si>
  <si>
    <t>Designação do beneficário líder e dos beneficiários finais</t>
  </si>
  <si>
    <t>Parte B1 - Identificação do Beneficiário Final Líder</t>
  </si>
  <si>
    <t>* só podem ser recursos novos contratados para este fim ou exclusivamente dedicados a isto.</t>
  </si>
  <si>
    <t>c) Investimento em sistemas de gestão da energia dos edificios ou sistemas inteligentes</t>
  </si>
  <si>
    <t>d) Aquisição de instrumentos, maquinaria e equipamento básico ou científico e técnico</t>
  </si>
  <si>
    <t>e) Amortização de instrumentos, maquinaria e equipamento básico ou cientifico e técnico</t>
  </si>
  <si>
    <t xml:space="preserve">f) Aquisição de matérias primas, materiais consumíveis e componentes necessárias </t>
  </si>
  <si>
    <t xml:space="preserve">g) Aquisição de serviços especializados, imprescindíveis à realização dos investimentos, nomeadamente despesas com estudos, pareceres, projetos de execução para a realização das empreitadas e revisão desses projetos </t>
  </si>
  <si>
    <t>Acrónimo:</t>
  </si>
  <si>
    <t>Designação do Aviso:</t>
  </si>
  <si>
    <t>NIF:</t>
  </si>
  <si>
    <t>N.º de Parceiros:</t>
  </si>
  <si>
    <t xml:space="preserve">PARTE B - BENEFICIÁRIO FINAL LÍDER </t>
  </si>
  <si>
    <t>Beneficiário Final 1</t>
  </si>
  <si>
    <t>Beneficiário Final 2</t>
  </si>
  <si>
    <t>Beneficiário Final 3</t>
  </si>
  <si>
    <t>PARTE C - Projeto</t>
  </si>
  <si>
    <t>Parte C3 - Indicadores associados ao Projeto</t>
  </si>
  <si>
    <t>NUT II:</t>
  </si>
  <si>
    <t>Data prevista de inicio:</t>
  </si>
  <si>
    <t>Data prevista de fim:</t>
  </si>
  <si>
    <t>Valor do Financiamento:</t>
  </si>
  <si>
    <t>5) Assume o compromisso de implementar o projeto de acordo com o previsto na candidatura;</t>
  </si>
  <si>
    <t>6) Autoriza(m) o Fundo Azul a utilizar, para fins estatísticos, os dados que constam no presente formulário de candidatura;</t>
  </si>
  <si>
    <t>7) Tem a situação regularizada em matéria de reposição, no âmbito dos financiamentos dos FEEI nos termos da alínea e) do artigo 13º do DL 159/2014 e no âmbito de outros financiamentos nacionais;</t>
  </si>
  <si>
    <t>8) Preenche(m) os requisitos de idoneidade previstos no artigo 55.º do Decreto-Lei n.º 18/2008, de 29 de janeiro (Código dos Contratos Públicos).</t>
  </si>
  <si>
    <t>9) As despesas elegíveis apresentadas no orçamento do projeto não são financiadas por outro financiamento comunitário ou nacional (duplicação de financiamento).</t>
  </si>
  <si>
    <t xml:space="preserve">Data e Assinatura </t>
  </si>
  <si>
    <t>Beneficiário Final 4</t>
  </si>
  <si>
    <t>Beneficiário Final 5</t>
  </si>
  <si>
    <t>Beneficiário Final Líder</t>
  </si>
  <si>
    <t>Parte D1 - Identificação do beneficiário final lider e dos beneficiários finais</t>
  </si>
  <si>
    <t>Identificação do beneficiário final líder e restantes beneficiários finais  (parte B)</t>
  </si>
  <si>
    <t>Certidão atualizada da Conservatória de Registo Comercial, se pessoa coletiva Privada (Certidão Permanente)</t>
  </si>
  <si>
    <t>Parte C2 - Descrição Sumária</t>
  </si>
  <si>
    <t>Parte C4 - Localização do Projeto</t>
  </si>
  <si>
    <t>Parte C5 - Calendarização e Informação Financeira</t>
  </si>
  <si>
    <t>Identificação do Projeto e Tipologia (Parte C1)</t>
  </si>
  <si>
    <t>Descrição Sumária (parte C2)</t>
  </si>
  <si>
    <t>Calendarização e cobertura financeira (parte C5)</t>
  </si>
  <si>
    <t>Avisos PRR</t>
  </si>
  <si>
    <t xml:space="preserve">H1 - Instalação do Polo de Empresas e Shared Ocean Lab em Lisboa </t>
  </si>
  <si>
    <t>H2 - Reforço das capacidades e competências de prospeção e vigilância marinha - Polo IPMA – Oeiras Mar</t>
  </si>
  <si>
    <t xml:space="preserve">H3 - Desenvolvimento do Projeto Polo de Peniche no Hub Azul </t>
  </si>
  <si>
    <t xml:space="preserve">H4 - Desenvolvimento do Projeto de Reforço das Instalações do Polo de Aveiro </t>
  </si>
  <si>
    <t xml:space="preserve">H5 - Instalação do Ocean.Plus no Polo do Porto/Leixões I </t>
  </si>
  <si>
    <t xml:space="preserve">H6 - Instalação do Centro de Comando e Controlo de Veículos Não Tripulados para Apoio a Atividades de Mar no Polo do Porto/Leixões II </t>
  </si>
  <si>
    <t xml:space="preserve">H7 - Criação do Polo do Algarve </t>
  </si>
  <si>
    <t>H8 - Desenvolvimento do conceito Blue Hub School</t>
  </si>
  <si>
    <t>Parte B3 - Identificação dos Beneficiários Finais</t>
  </si>
  <si>
    <t xml:space="preserve">Parte C1 - IDENTIFICAÇÃO DO PROJETO </t>
  </si>
  <si>
    <t>i)</t>
  </si>
  <si>
    <t>a) Recursos humanos do Beneficiário final direta e exclusivamente afetos ao projeto</t>
  </si>
  <si>
    <t>b) Investimento com a construção, recuperação ou requalificação de edifícios e outras construções</t>
  </si>
  <si>
    <t>h) Aquisição de serviços a terceiros quando demonstrada inequivocamente a sua necessidade para o projeto</t>
  </si>
  <si>
    <t>j)</t>
  </si>
  <si>
    <t>PRR – Transição Climática</t>
  </si>
  <si>
    <t>Componente 10. Mar</t>
  </si>
  <si>
    <t>Parte B2 - Responsável pelo contacto / Entidade que represente o Beneficiário Final Líder</t>
  </si>
  <si>
    <t>Versão FA.form.V1</t>
  </si>
  <si>
    <r>
      <rPr>
        <b/>
        <sz val="9"/>
        <color theme="3" tint="-0.499984740745262"/>
        <rFont val="Calibri"/>
        <family val="2"/>
      </rPr>
      <t>Descrição Sumária:</t>
    </r>
    <r>
      <rPr>
        <b/>
        <sz val="11"/>
        <color theme="3" tint="-0.499984740745262"/>
        <rFont val="Calibri"/>
        <family val="2"/>
      </rPr>
      <t xml:space="preserve">
</t>
    </r>
    <r>
      <rPr>
        <i/>
        <sz val="8"/>
        <color theme="4" tint="0.39997558519241921"/>
        <rFont val="Calibri"/>
        <family val="2"/>
      </rPr>
      <t>(máximo de 2000 caractéres)</t>
    </r>
  </si>
  <si>
    <t>Contrapartida do Financiamento dos Beneficiários:</t>
  </si>
  <si>
    <t>Identificação do Beneficiário Final Líder(parte B1)</t>
  </si>
  <si>
    <t>Deverão preencher todos os campos referentes ao Beneficiário Final Líder</t>
  </si>
  <si>
    <t>Responsável pelo contacto / Entidade que represente o Beneficiário Final Líder (parte B2)</t>
  </si>
  <si>
    <t>Indicadores associados ao projeto (parte C3)</t>
  </si>
  <si>
    <t xml:space="preserve">Deverá identificar o início e fim do projeto, assim como o montante de PRR requerido e os meios de financiamento do total do projeto. </t>
  </si>
  <si>
    <t xml:space="preserve">Deverão ser identificados os beneficiários finais (designação, nif e tipologia). </t>
  </si>
  <si>
    <t>Ata conferindo poderes de representação na prática de atos relativos ao pedido de apoio e/ou ao contrato, no caso de beneficiários de natureza coletiva</t>
  </si>
  <si>
    <t>Outros documentos identificativos do beneficiário final líder</t>
  </si>
  <si>
    <t>Memória descritiva e justificativa do projeto de acordo com o modelo disponível</t>
  </si>
  <si>
    <t>Currículo dos beneficiários finais e/ou de colaboradores/investigadores</t>
  </si>
  <si>
    <t>Licenças e autorizações necessárias à execução do projeto</t>
  </si>
  <si>
    <t>4) Tem conhecimento do Decreto-Lei n.º 29-B/2021 e do Aviso de Abertura do Concurso, em particular das regras de elegibilidade que lhe são aplicáveis;</t>
  </si>
  <si>
    <t>i) Promoção e divulgação dos resultados da operação</t>
  </si>
  <si>
    <t>j) Outras despesas elegiveis</t>
  </si>
  <si>
    <r>
      <t>Por que o projeto é necessário (descrever os problemas / desafios atuais. Incluir referência a planos públicos mais amplos ou prioridades, se for o caso) 
Qual é o objetivo do projeto? 
O que é o projeto deverá atingir? (descrever resultado do projeto)
Como o projeto vai permitir solucionar esses desafios? (os entregáveis do projeto) 
Quem são os grupos-alvo/clientes/utilizadores</t>
    </r>
    <r>
      <rPr>
        <i/>
        <sz val="9"/>
        <color rgb="FFFF0000"/>
        <rFont val="Calibri Light"/>
        <family val="2"/>
      </rPr>
      <t xml:space="preserve"> </t>
    </r>
    <r>
      <rPr>
        <i/>
        <sz val="9"/>
        <rFont val="Calibri Light"/>
        <family val="2"/>
      </rPr>
      <t xml:space="preserve">do projeto? (grupos-alvo) 
Descreva como cada Beneficiário contribuirá para alcançar o objetivo do projeto e qual é o papel que o (s)beneficiário (s) irá(ão) desempenhar no projeto. </t>
    </r>
  </si>
  <si>
    <t>Deverão ser remetidos curriculo dos investigadores e dos colaboradores do projeto.</t>
  </si>
  <si>
    <t>Deverá identificar a tipologia, a prioridade estratégica e o aviso-convite</t>
  </si>
  <si>
    <t>Localização do projeto (parte C4)</t>
  </si>
  <si>
    <t>Respeita a duração máxima temporal do projeto</t>
  </si>
  <si>
    <t>Deverão ser anexados outros documentos que o beneficiário considere relevantes para o enquadramento e análise técnica e financeira do projeto</t>
  </si>
  <si>
    <t>O beneficiário cumpre os requisitos formais para submeter a projeto</t>
  </si>
  <si>
    <t>projeto</t>
  </si>
  <si>
    <t>Outros documentos que ajudem a definir tecnicamente a projeto</t>
  </si>
  <si>
    <t>Deverá identificar o local principal onde se realizará o projeto</t>
  </si>
  <si>
    <t>Deverá detalhar o orçamento através das diversas rúbricas. Esta tabela só deve ser preenchida após a identificação dos beneficiários finais na folha 'Orçamento'</t>
  </si>
  <si>
    <t>Deverá ser cumprido o limite máximo de execução temporal definido no aviso convite</t>
  </si>
  <si>
    <t>Deverá identificar o responsável de contacto do projeto</t>
  </si>
  <si>
    <t>Deverá ser remetido o documento comprovatico da titularidade da conta bancária do Beneficiário Final Líder</t>
  </si>
  <si>
    <t>Documento bancário com o IBAN, comprovativo da titularidade e do n.º da conta bancária indicada pelo beneficiário final líder</t>
  </si>
  <si>
    <t>Declaração do ROC (ou responsável financeiro no caso de entidades públicas) que informe da existência de atividade económica do(s) beneficiário final(is) e do seu peso relativo na atividade total, para verificação das regras de auxílios de estado, para os beneficiários finais em que as atividades económicas por si desenvolvidas têm caracter secundário, que se afere através da verificação do peso dessas mesmas atividades, que deve ser inferior a 20%  (ex.º Associações e entidades privadas sem fins lucrativos; Institutos de I&amp;D, Centros de Investigação, Laboratórios do Estado; Universidades)</t>
  </si>
  <si>
    <t>Procuração quando o beneficiário final se pretende fazer representar na prática de atos relativos ao pedido de apoio e/ou ao contrato (termo de aceitação)</t>
  </si>
  <si>
    <t>Caso o beneficiário final seja representado por outra entidade/pessoa deverá ser remetida a respetiva procuração</t>
  </si>
  <si>
    <t>Documentação Complementar Relativa ao Projeto</t>
  </si>
  <si>
    <t>Atividades</t>
  </si>
  <si>
    <t>Ano 1</t>
  </si>
  <si>
    <t>Ano 2</t>
  </si>
  <si>
    <t>#1</t>
  </si>
  <si>
    <t>Tarefa 1</t>
  </si>
  <si>
    <t>Tarefa 2</t>
  </si>
  <si>
    <t>#2</t>
  </si>
  <si>
    <t> ….</t>
  </si>
  <si>
    <t>#3</t>
  </si>
  <si>
    <t>D1.1.</t>
  </si>
  <si>
    <t>D1.2.</t>
  </si>
  <si>
    <t>…</t>
  </si>
  <si>
    <t>MS1</t>
  </si>
  <si>
    <t>MS2</t>
  </si>
  <si>
    <t>CRONOGRAMA DA EXECUÇÃO DO PROJETO</t>
  </si>
  <si>
    <t>RESPOSTA AO AVISO CONVITE N.º: XXXXX</t>
  </si>
  <si>
    <t>Beneficiário Final/Parceiro</t>
  </si>
  <si>
    <t>Deverá ser declarado no Termo de Responsabilidade disponível em: https://www.dgpm.mm.gov.pt/fundo-azul-form-doc</t>
  </si>
  <si>
    <t>Idoneidade dos beneficiários finais, a ser declarada no Termo de Responsabilidade, de forma a assumirem o compromisso de honra que preenchem os requisitos de idoneidade previstos no artigo 55.º do Código dos Contratos Públicos, aprovado pelo Decreto-Lei n.º 18/2008, de 29 de janeiro, na sua redação atual.</t>
  </si>
  <si>
    <t>Contrato/Acordo de Consórcio e Parceria</t>
  </si>
  <si>
    <t>Caso exista, deverá ser remetido Contrato/Acordo de Consórcio já firmado. Nos casos aplicáveis mas que ainda não foram contratualizados entre as partes, deverá ser remetida minuta do Acordo de Consórcio e Cartas de Compromisso por parte dos beneficiários finais, modelo disponível em: https://www.dgpm.mm.gov.pt/fundo-azul-form-doc. Posteriormente após a atribuição do financiamento, e antes da assinatura do Termo de Aceitação, deverá ser remetido o Acordo assinado por todos os beneficiários finais.</t>
  </si>
  <si>
    <t>Deverá ser preenchido o separador "Cronograma".</t>
  </si>
  <si>
    <t>Deverão ser remetidos os documentos comprovativos que o projeto cumpre os requisitos ambientais. Caso não se aplique deve juntar declaração de compromisso a informar que não se aplica ao projeto de acordo com o modelo disponível em https://www.dgpm.mm.gov.pt/fundo-azul-form-doc.</t>
  </si>
  <si>
    <t>Deverá ser remetida Declaração de Isenção de Auxílios de Estado, assinada por ROC (ou responsável financeiro no caso de entidades públicas), onde confirme a existência de atividade económica do(s) beneficiário(os) final(is) e do seu peso relativo à sua atividade total, que deve ser inferior a 20%  (ex.º Associações e entidades privadas sem fins lucrativos; Institutos de I&amp;D, Centros de Investigação, Laboratórios do Estado; Universidades). Formulário disponível em https://www.dgpm.mm.gov.pt/fundo-azul-form-doc</t>
  </si>
  <si>
    <t>Deverá ser remetida a memória descritiva (MD) de acordo com o modelo disponível em https://www.dgpm.mm.gov.pt/fundo-azul-form-doc</t>
  </si>
  <si>
    <t>Caso seja aplicável deverão ser remetidas as licenças e autorizações necessárias à prossecução do projeto. Caso não se aplique deve assinar Termo de Responsabilidade de acordo com o modelo disponível em https://www.dgpm.mm.gov.pt/fundo-azul-form-doc</t>
  </si>
  <si>
    <t>2) O projeto não se encontra concluído à data de apresentação da candidatura;</t>
  </si>
  <si>
    <t>O(s) Candidato(s) deste projeto solicitam a atribuição de apoio previsto pelo Programa Recuperar Portugal através do Fundo Azul e expressamente declaram que:</t>
  </si>
  <si>
    <t xml:space="preserve"> (Decreto Lei 123/2021, de 30 de Dezembro)</t>
  </si>
  <si>
    <t>Certidão da Direção de Serviços do IVA comprovativa do regime de IVA do beneficiário e/ou informação cadastral do regime de IVA aplicável</t>
  </si>
  <si>
    <t>Beneficiários Finais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</si>
</sst>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quot;$&quot;* #,##0.00_);_(&quot;$&quot;* \(#,##0.00\);_(&quot;$&quot;* &quot;-&quot;??_);_(@_)"/>
    <numFmt numFmtId="165" formatCode="_(* #,##0.00_);_(* \(#,##0.00\);_(* &quot;-&quot;??_);_(@_)"/>
    <numFmt numFmtId="166" formatCode="_ * #,##0.00_)&quot;€&quot;;_ * \(#,##0.00\)&quot;€&quot;;\-;_ @_ "/>
    <numFmt numFmtId="167" formatCode="_-* #,##0.00\ [$€-816]_-;\-* #,##0.00\ [$€-816]_-;_-* &quot;-&quot;??\ [$€-816]_-;_-@_-"/>
    <numFmt numFmtId="168" formatCode="###,###,###"/>
    <numFmt numFmtId="169" formatCode="####\-###"/>
    <numFmt numFmtId="170" formatCode=";;;"/>
    <numFmt numFmtId="171" formatCode="_-* #,##0\ [$€-816]_-;\-* #,##0\ [$€-816]_-;_-* &quot;-&quot;\ [$€-816]_-;_-@_-"/>
    <numFmt numFmtId="172" formatCode="#,###,###,###"/>
    <numFmt numFmtId="173" formatCode="#,##0\ &quot;€&quot;"/>
  </numFmts>
  <fonts count="113">
    <font>
      <sz val="11"/>
      <color theme="1"/>
      <name val="Calibri"/>
      <family val="2"/>
      <scheme val="minor"/>
    </font>
    <font>
      <sz val="10"/>
      <color theme="1"/>
      <name val="Calibri Light"/>
      <family val="2"/>
      <scheme val="major"/>
    </font>
    <font>
      <b/>
      <sz val="10"/>
      <color rgb="FF002060"/>
      <name val="Calibri Light"/>
      <family val="2"/>
      <scheme val="major"/>
    </font>
    <font>
      <sz val="10"/>
      <name val="Calibri Light"/>
      <family val="2"/>
      <scheme val="major"/>
    </font>
    <font>
      <b/>
      <sz val="11"/>
      <color rgb="FF002060"/>
      <name val="Calibri Light"/>
      <family val="2"/>
      <scheme val="major"/>
    </font>
    <font>
      <sz val="11"/>
      <color theme="1"/>
      <name val="Calibri"/>
      <family val="2"/>
      <scheme val="minor"/>
    </font>
    <font>
      <sz val="10"/>
      <color theme="0" tint="-4.9989318521683403E-2"/>
      <name val="Calibri Light"/>
      <family val="2"/>
      <scheme val="major"/>
    </font>
    <font>
      <sz val="9"/>
      <name val="Geneva"/>
    </font>
    <font>
      <sz val="10"/>
      <name val="Arial"/>
      <family val="2"/>
    </font>
    <font>
      <b/>
      <sz val="10"/>
      <color theme="1"/>
      <name val="Calibri Light"/>
      <family val="2"/>
      <scheme val="major"/>
    </font>
    <font>
      <sz val="11"/>
      <color theme="1"/>
      <name val="Calibri Light"/>
      <family val="2"/>
      <scheme val="major"/>
    </font>
    <font>
      <b/>
      <sz val="10"/>
      <name val="Calibri Light"/>
      <family val="2"/>
      <scheme val="major"/>
    </font>
    <font>
      <sz val="9"/>
      <color theme="1"/>
      <name val="Calibri Light"/>
      <family val="2"/>
      <scheme val="major"/>
    </font>
    <font>
      <i/>
      <sz val="11"/>
      <color theme="1"/>
      <name val="Calibri Light"/>
      <family val="2"/>
      <scheme val="major"/>
    </font>
    <font>
      <b/>
      <sz val="9"/>
      <color rgb="FF404040"/>
      <name val="Calibri Light"/>
      <family val="2"/>
      <scheme val="major"/>
    </font>
    <font>
      <i/>
      <sz val="10"/>
      <color theme="1"/>
      <name val="Calibri Light"/>
      <family val="2"/>
      <scheme val="major"/>
    </font>
    <font>
      <sz val="9"/>
      <name val="Calibri Light"/>
      <family val="2"/>
      <scheme val="major"/>
    </font>
    <font>
      <b/>
      <sz val="10"/>
      <color theme="0"/>
      <name val="Calibri Light"/>
      <family val="2"/>
      <scheme val="major"/>
    </font>
    <font>
      <b/>
      <sz val="9"/>
      <color rgb="FF002060"/>
      <name val="Calibri Light"/>
      <family val="2"/>
      <scheme val="major"/>
    </font>
    <font>
      <b/>
      <sz val="10"/>
      <color rgb="FF404040"/>
      <name val="Calibri Light"/>
      <family val="2"/>
      <scheme val="major"/>
    </font>
    <font>
      <b/>
      <sz val="11"/>
      <color rgb="FF404040"/>
      <name val="Calibri Light"/>
      <family val="2"/>
      <scheme val="major"/>
    </font>
    <font>
      <sz val="10"/>
      <color theme="1"/>
      <name val="Calibri"/>
      <family val="2"/>
      <scheme val="minor"/>
    </font>
    <font>
      <sz val="10"/>
      <color rgb="FFFF0000"/>
      <name val="Calibri Light"/>
      <family val="2"/>
      <scheme val="major"/>
    </font>
    <font>
      <sz val="10"/>
      <color rgb="FF404040"/>
      <name val="Calibri Light"/>
      <family val="2"/>
      <scheme val="major"/>
    </font>
    <font>
      <b/>
      <sz val="9"/>
      <color theme="3" tint="-0.499984740745262"/>
      <name val="Calibri Light"/>
      <family val="2"/>
      <scheme val="major"/>
    </font>
    <font>
      <b/>
      <sz val="10"/>
      <color theme="3" tint="-0.499984740745262"/>
      <name val="Calibri Light"/>
      <family val="2"/>
      <scheme val="major"/>
    </font>
    <font>
      <sz val="10"/>
      <color theme="1"/>
      <name val="Calibri"/>
      <family val="2"/>
    </font>
    <font>
      <sz val="10"/>
      <color theme="3" tint="-0.499984740745262"/>
      <name val="Calibri Light"/>
      <family val="2"/>
      <scheme val="major"/>
    </font>
    <font>
      <b/>
      <sz val="11"/>
      <color theme="3" tint="-0.499984740745262"/>
      <name val="Calibri"/>
      <family val="2"/>
      <scheme val="minor"/>
    </font>
    <font>
      <sz val="10"/>
      <color theme="0" tint="-4.9989318521683403E-2"/>
      <name val="Calibri Light"/>
      <family val="2"/>
    </font>
    <font>
      <sz val="10"/>
      <name val="Calibri Light"/>
      <family val="2"/>
    </font>
    <font>
      <sz val="10"/>
      <color theme="1"/>
      <name val="Calibri Light"/>
      <family val="2"/>
    </font>
    <font>
      <b/>
      <sz val="10"/>
      <color theme="0"/>
      <name val="Calibri Light"/>
      <family val="2"/>
    </font>
    <font>
      <b/>
      <sz val="11"/>
      <color theme="3" tint="-0.499984740745262"/>
      <name val="Calibri"/>
      <family val="2"/>
    </font>
    <font>
      <b/>
      <sz val="10"/>
      <color theme="3" tint="-0.499984740745262"/>
      <name val="Calibri"/>
      <family val="2"/>
    </font>
    <font>
      <sz val="10"/>
      <color theme="3" tint="-0.499984740745262"/>
      <name val="Calibri Light"/>
      <family val="2"/>
    </font>
    <font>
      <b/>
      <sz val="10"/>
      <color theme="3" tint="-0.499984740745262"/>
      <name val="Calibri Light"/>
      <family val="2"/>
    </font>
    <font>
      <sz val="10"/>
      <color theme="3" tint="-0.499984740745262"/>
      <name val="Calibri"/>
      <family val="2"/>
    </font>
    <font>
      <u/>
      <sz val="11"/>
      <color theme="10"/>
      <name val="Calibri"/>
      <family val="2"/>
      <scheme val="minor"/>
    </font>
    <font>
      <sz val="9"/>
      <color theme="3" tint="-0.499984740745262"/>
      <name val="Calibri"/>
      <family val="2"/>
    </font>
    <font>
      <b/>
      <sz val="11"/>
      <name val="Calibri Light"/>
      <family val="2"/>
    </font>
    <font>
      <sz val="10"/>
      <name val="Calibri"/>
      <family val="2"/>
    </font>
    <font>
      <b/>
      <sz val="10"/>
      <name val="Calibri Light"/>
      <family val="2"/>
    </font>
    <font>
      <sz val="10"/>
      <color theme="0" tint="-4.9989318521683403E-2"/>
      <name val="Calibri"/>
      <family val="2"/>
    </font>
    <font>
      <b/>
      <sz val="11"/>
      <name val="Calibri"/>
      <family val="2"/>
    </font>
    <font>
      <sz val="10"/>
      <color rgb="FFC00000"/>
      <name val="Calibri"/>
      <family val="2"/>
    </font>
    <font>
      <i/>
      <sz val="8"/>
      <color theme="1"/>
      <name val="Calibri Light"/>
      <family val="2"/>
      <scheme val="major"/>
    </font>
    <font>
      <b/>
      <sz val="12"/>
      <color rgb="FF002060"/>
      <name val="Calibri"/>
      <family val="2"/>
    </font>
    <font>
      <b/>
      <sz val="14"/>
      <color rgb="FF002060"/>
      <name val="Calibri"/>
      <family val="2"/>
    </font>
    <font>
      <b/>
      <sz val="18"/>
      <color rgb="FF002060"/>
      <name val="Calibri"/>
      <family val="2"/>
    </font>
    <font>
      <sz val="11"/>
      <color theme="0" tint="-4.9989318521683403E-2"/>
      <name val="Calibri"/>
      <family val="2"/>
      <scheme val="minor"/>
    </font>
    <font>
      <b/>
      <sz val="10"/>
      <color theme="0" tint="-4.9989318521683403E-2"/>
      <name val="Calibri Light"/>
      <family val="2"/>
      <scheme val="major"/>
    </font>
    <font>
      <sz val="10"/>
      <color theme="0" tint="-4.9989318521683403E-2"/>
      <name val="Calibri"/>
      <family val="2"/>
      <scheme val="minor"/>
    </font>
    <font>
      <b/>
      <sz val="10"/>
      <color rgb="FFC00000"/>
      <name val="Calibri Light"/>
      <family val="2"/>
      <scheme val="major"/>
    </font>
    <font>
      <b/>
      <sz val="11"/>
      <color rgb="FFC00000"/>
      <name val="Calibri Light"/>
      <family val="2"/>
      <scheme val="major"/>
    </font>
    <font>
      <i/>
      <sz val="9"/>
      <color theme="1"/>
      <name val="Calibri Light"/>
      <family val="2"/>
      <scheme val="major"/>
    </font>
    <font>
      <b/>
      <sz val="14"/>
      <color rgb="FFC00000"/>
      <name val="Calibri Light"/>
      <family val="2"/>
      <scheme val="major"/>
    </font>
    <font>
      <sz val="14"/>
      <color rgb="FFC00000"/>
      <name val="Calibri"/>
      <family val="2"/>
      <scheme val="minor"/>
    </font>
    <font>
      <sz val="15"/>
      <color rgb="FFC00000"/>
      <name val="Calibri"/>
      <family val="2"/>
      <scheme val="minor"/>
    </font>
    <font>
      <sz val="10"/>
      <color theme="0"/>
      <name val="Calibri Light"/>
      <family val="2"/>
    </font>
    <font>
      <b/>
      <sz val="9"/>
      <color theme="3" tint="-0.499984740745262"/>
      <name val="Calibri"/>
      <family val="2"/>
    </font>
    <font>
      <sz val="8"/>
      <color theme="1"/>
      <name val="Calibri Light"/>
      <family val="2"/>
    </font>
    <font>
      <b/>
      <sz val="9"/>
      <color theme="3" tint="-0.499984740745262"/>
      <name val="Calibri Light"/>
      <family val="2"/>
    </font>
    <font>
      <sz val="8"/>
      <name val="Calibri Light"/>
      <family val="2"/>
    </font>
    <font>
      <u/>
      <sz val="8"/>
      <color theme="10"/>
      <name val="Calibri Light"/>
      <family val="2"/>
    </font>
    <font>
      <sz val="9"/>
      <name val="Calibri Light"/>
      <family val="2"/>
    </font>
    <font>
      <b/>
      <sz val="9"/>
      <name val="Calibri Light"/>
      <family val="2"/>
    </font>
    <font>
      <b/>
      <i/>
      <sz val="8"/>
      <color theme="4" tint="-0.249977111117893"/>
      <name val="Calibri"/>
      <family val="2"/>
      <scheme val="minor"/>
    </font>
    <font>
      <i/>
      <sz val="8"/>
      <color rgb="FFFF0000"/>
      <name val="Calibri Light"/>
      <family val="2"/>
    </font>
    <font>
      <i/>
      <sz val="8"/>
      <color theme="4" tint="0.39997558519241921"/>
      <name val="Calibri"/>
      <family val="2"/>
    </font>
    <font>
      <i/>
      <sz val="9"/>
      <name val="Calibri Light"/>
      <family val="2"/>
    </font>
    <font>
      <b/>
      <sz val="10"/>
      <color theme="0"/>
      <name val="Calibri"/>
      <family val="2"/>
      <scheme val="minor"/>
    </font>
    <font>
      <sz val="10"/>
      <name val="Calibri"/>
      <family val="2"/>
      <scheme val="minor"/>
    </font>
    <font>
      <b/>
      <sz val="9"/>
      <color theme="3" tint="-0.499984740745262"/>
      <name val="Calibri"/>
      <family val="2"/>
      <scheme val="minor"/>
    </font>
    <font>
      <b/>
      <sz val="9"/>
      <color theme="1" tint="0.34998626667073579"/>
      <name val="Calibri"/>
      <family val="2"/>
      <scheme val="minor"/>
    </font>
    <font>
      <sz val="8"/>
      <name val="Calibri Light"/>
      <family val="2"/>
      <scheme val="major"/>
    </font>
    <font>
      <b/>
      <sz val="10"/>
      <color theme="3" tint="-0.499984740745262"/>
      <name val="Calibri"/>
      <family val="2"/>
      <scheme val="minor"/>
    </font>
    <font>
      <sz val="8"/>
      <color theme="0" tint="-4.9989318521683403E-2"/>
      <name val="Calibri Light"/>
      <family val="2"/>
    </font>
    <font>
      <b/>
      <sz val="10"/>
      <color theme="0"/>
      <name val="Calibri"/>
      <family val="2"/>
    </font>
    <font>
      <sz val="9"/>
      <name val="Calibri"/>
      <family val="2"/>
    </font>
    <font>
      <sz val="9"/>
      <name val="Calibri"/>
      <family val="2"/>
      <scheme val="minor"/>
    </font>
    <font>
      <b/>
      <sz val="9"/>
      <name val="Calibri"/>
      <family val="2"/>
      <scheme val="minor"/>
    </font>
    <font>
      <b/>
      <sz val="9"/>
      <name val="Calibri"/>
      <family val="2"/>
    </font>
    <font>
      <sz val="9"/>
      <color theme="0" tint="-0.499984740745262"/>
      <name val="Calibri"/>
      <family val="2"/>
      <scheme val="minor"/>
    </font>
    <font>
      <b/>
      <sz val="9"/>
      <color theme="4" tint="-0.249977111117893"/>
      <name val="Calibri Light"/>
      <family val="2"/>
      <scheme val="major"/>
    </font>
    <font>
      <sz val="9"/>
      <color theme="3" tint="-0.499984740745262"/>
      <name val="Calibri"/>
      <family val="2"/>
      <scheme val="minor"/>
    </font>
    <font>
      <sz val="9"/>
      <color theme="4" tint="-0.249977111117893"/>
      <name val="Calibri Light"/>
      <family val="2"/>
      <scheme val="major"/>
    </font>
    <font>
      <sz val="10"/>
      <color theme="3" tint="-0.499984740745262"/>
      <name val="Calibri"/>
      <family val="2"/>
      <scheme val="minor"/>
    </font>
    <font>
      <b/>
      <sz val="12"/>
      <name val="Calibri"/>
      <family val="2"/>
      <scheme val="minor"/>
    </font>
    <font>
      <sz val="8"/>
      <color theme="3" tint="-0.499984740745262"/>
      <name val="Calibri"/>
      <family val="2"/>
      <scheme val="minor"/>
    </font>
    <font>
      <sz val="8"/>
      <color theme="2" tint="-0.499984740745262"/>
      <name val="Calibri"/>
      <family val="2"/>
      <scheme val="minor"/>
    </font>
    <font>
      <sz val="8"/>
      <name val="Calibri"/>
      <family val="2"/>
      <scheme val="minor"/>
    </font>
    <font>
      <b/>
      <sz val="8"/>
      <name val="Calibri Light"/>
      <family val="2"/>
    </font>
    <font>
      <b/>
      <sz val="9"/>
      <color rgb="FFFF0000"/>
      <name val="Calibri Light"/>
      <family val="2"/>
    </font>
    <font>
      <b/>
      <sz val="11"/>
      <color rgb="FF002060"/>
      <name val="Calibri"/>
      <family val="2"/>
    </font>
    <font>
      <b/>
      <sz val="11"/>
      <color rgb="FF002060"/>
      <name val="Calibri"/>
      <family val="2"/>
      <scheme val="minor"/>
    </font>
    <font>
      <sz val="11"/>
      <name val="Calibri Light"/>
      <family val="2"/>
      <scheme val="major"/>
    </font>
    <font>
      <b/>
      <sz val="36"/>
      <color rgb="FF70AD47"/>
      <name val="Calibri"/>
      <family val="2"/>
      <scheme val="minor"/>
    </font>
    <font>
      <b/>
      <sz val="26"/>
      <color theme="1"/>
      <name val="Calibri Light"/>
      <family val="2"/>
      <scheme val="major"/>
    </font>
    <font>
      <i/>
      <sz val="9"/>
      <color rgb="FFFF0000"/>
      <name val="Calibri Light"/>
      <family val="2"/>
    </font>
    <font>
      <b/>
      <sz val="11"/>
      <color theme="4" tint="-0.249977111117893"/>
      <name val="Calibri"/>
      <family val="2"/>
      <scheme val="minor"/>
    </font>
    <font>
      <b/>
      <sz val="9"/>
      <color rgb="FFFFFFFF"/>
      <name val="Calibri"/>
      <family val="2"/>
    </font>
    <font>
      <b/>
      <sz val="9"/>
      <color rgb="FF4472C4"/>
      <name val="Calibri"/>
      <family val="2"/>
    </font>
    <font>
      <b/>
      <sz val="9"/>
      <color theme="1"/>
      <name val="Calibri"/>
      <family val="2"/>
    </font>
    <font>
      <sz val="9"/>
      <color theme="1"/>
      <name val="Calibri"/>
      <family val="2"/>
    </font>
    <font>
      <sz val="9"/>
      <color rgb="FF000000"/>
      <name val="Calibri"/>
      <family val="2"/>
    </font>
    <font>
      <b/>
      <sz val="12"/>
      <color theme="4" tint="-0.249977111117893"/>
      <name val="Calibri"/>
      <family val="2"/>
      <scheme val="minor"/>
    </font>
    <font>
      <b/>
      <sz val="11"/>
      <color theme="3" tint="-0.249977111117893"/>
      <name val="Calibri"/>
      <family val="2"/>
      <scheme val="minor"/>
    </font>
    <font>
      <b/>
      <sz val="11"/>
      <color theme="1"/>
      <name val="Calibri"/>
      <family val="2"/>
      <scheme val="minor"/>
    </font>
    <font>
      <i/>
      <sz val="9"/>
      <name val="Calibri Light"/>
      <family val="2"/>
      <scheme val="major"/>
    </font>
    <font>
      <sz val="10"/>
      <color rgb="FF595959"/>
      <name val="Georgia"/>
      <family val="1"/>
    </font>
    <font>
      <sz val="10"/>
      <color rgb="FF00B0F0"/>
      <name val="Calibri Light"/>
      <family val="2"/>
      <scheme val="major"/>
    </font>
    <font>
      <b/>
      <sz val="10"/>
      <color theme="1"/>
      <name val="Calibri"/>
      <family val="2"/>
      <scheme val="minor"/>
    </font>
  </fonts>
  <fills count="19">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ECEFF2"/>
        <bgColor indexed="64"/>
      </patternFill>
    </fill>
    <fill>
      <patternFill patternType="solid">
        <fgColor theme="3"/>
        <bgColor indexed="64"/>
      </patternFill>
    </fill>
    <fill>
      <patternFill patternType="solid">
        <fgColor theme="0"/>
        <bgColor indexed="64"/>
      </patternFill>
    </fill>
    <fill>
      <patternFill patternType="solid">
        <fgColor rgb="FFFF000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rgb="FF4472C4"/>
        <bgColor indexed="64"/>
      </patternFill>
    </fill>
    <fill>
      <patternFill patternType="solid">
        <fgColor rgb="FFD9E2F3"/>
        <bgColor indexed="64"/>
      </patternFill>
    </fill>
  </fills>
  <borders count="60">
    <border>
      <left/>
      <right/>
      <top/>
      <bottom/>
      <diagonal/>
    </border>
    <border>
      <left/>
      <right/>
      <top style="thin">
        <color theme="6" tint="-0.499984740745262"/>
      </top>
      <bottom style="hair">
        <color theme="6" tint="-0.499984740745262"/>
      </bottom>
      <diagonal/>
    </border>
    <border>
      <left/>
      <right/>
      <top style="hair">
        <color theme="6" tint="-0.499984740745262"/>
      </top>
      <bottom style="hair">
        <color theme="6" tint="-0.499984740745262"/>
      </bottom>
      <diagonal/>
    </border>
    <border>
      <left/>
      <right/>
      <top/>
      <bottom style="hair">
        <color theme="6" tint="-0.499984740745262"/>
      </bottom>
      <diagonal/>
    </border>
    <border>
      <left/>
      <right/>
      <top style="hair">
        <color theme="0" tint="-0.14996795556505021"/>
      </top>
      <bottom style="hair">
        <color theme="0" tint="-0.14996795556505021"/>
      </bottom>
      <diagonal/>
    </border>
    <border>
      <left/>
      <right/>
      <top style="hair">
        <color theme="0" tint="-4.9989318521683403E-2"/>
      </top>
      <bottom style="hair">
        <color theme="0" tint="-0.14996795556505021"/>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theme="1" tint="0.499984740745262"/>
      </top>
      <bottom style="thin">
        <color theme="1" tint="0.499984740745262"/>
      </bottom>
      <diagonal/>
    </border>
    <border>
      <left/>
      <right/>
      <top style="hair">
        <color indexed="64"/>
      </top>
      <bottom style="hair">
        <color indexed="64"/>
      </bottom>
      <diagonal/>
    </border>
    <border>
      <left/>
      <right/>
      <top style="thin">
        <color auto="1"/>
      </top>
      <bottom/>
      <diagonal/>
    </border>
    <border>
      <left/>
      <right/>
      <top style="thin">
        <color theme="6" tint="-0.499984740745262"/>
      </top>
      <bottom/>
      <diagonal/>
    </border>
    <border>
      <left style="hair">
        <color theme="6" tint="-0.499984740745262"/>
      </left>
      <right/>
      <top style="thin">
        <color theme="6" tint="-0.499984740745262"/>
      </top>
      <bottom/>
      <diagonal/>
    </border>
    <border>
      <left/>
      <right style="hair">
        <color theme="6" tint="-0.499984740745262"/>
      </right>
      <top style="thin">
        <color theme="6" tint="-0.499984740745262"/>
      </top>
      <bottom/>
      <diagonal/>
    </border>
    <border>
      <left style="hair">
        <color theme="6" tint="-0.499984740745262"/>
      </left>
      <right style="hair">
        <color theme="6" tint="-0.499984740745262"/>
      </right>
      <top style="thin">
        <color theme="6" tint="-0.499984740745262"/>
      </top>
      <bottom/>
      <diagonal/>
    </border>
    <border>
      <left/>
      <right/>
      <top/>
      <bottom style="hair">
        <color theme="0" tint="-0.14996795556505021"/>
      </bottom>
      <diagonal/>
    </border>
    <border>
      <left style="hair">
        <color theme="6" tint="-0.499984740745262"/>
      </left>
      <right style="hair">
        <color theme="6" tint="-0.499984740745262"/>
      </right>
      <top/>
      <bottom style="hair">
        <color theme="6" tint="-0.499984740745262"/>
      </bottom>
      <diagonal/>
    </border>
    <border>
      <left style="hair">
        <color theme="6" tint="-0.499984740745262"/>
      </left>
      <right style="hair">
        <color theme="6" tint="-0.499984740745262"/>
      </right>
      <top style="hair">
        <color theme="6" tint="-0.499984740745262"/>
      </top>
      <bottom style="hair">
        <color theme="6"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theme="1" tint="0.499984740745262"/>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theme="1" tint="0.499984740745262"/>
      </bottom>
      <diagonal/>
    </border>
    <border>
      <left style="thin">
        <color indexed="64"/>
      </left>
      <right/>
      <top style="hair">
        <color indexed="64"/>
      </top>
      <bottom style="thin">
        <color theme="1" tint="0.499984740745262"/>
      </bottom>
      <diagonal/>
    </border>
    <border>
      <left/>
      <right/>
      <top style="hair">
        <color indexed="64"/>
      </top>
      <bottom style="thin">
        <color theme="1" tint="0.499984740745262"/>
      </bottom>
      <diagonal/>
    </border>
    <border>
      <left/>
      <right style="thin">
        <color indexed="64"/>
      </right>
      <top style="hair">
        <color indexed="64"/>
      </top>
      <bottom style="thin">
        <color theme="1" tint="0.499984740745262"/>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right/>
      <top/>
      <bottom style="thin">
        <color indexed="64"/>
      </bottom>
      <diagonal/>
    </border>
    <border>
      <left style="thin">
        <color theme="2" tint="-0.24994659260841701"/>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top style="hair">
        <color theme="0" tint="-0.14996795556505021"/>
      </top>
      <bottom/>
      <diagonal/>
    </border>
    <border>
      <left style="thin">
        <color indexed="64"/>
      </left>
      <right/>
      <top style="thin">
        <color theme="1" tint="0.499984740745262"/>
      </top>
      <bottom/>
      <diagonal/>
    </border>
    <border>
      <left style="thin">
        <color indexed="64"/>
      </left>
      <right/>
      <top/>
      <bottom style="thin">
        <color theme="1" tint="0.499984740745262"/>
      </bottom>
      <diagonal/>
    </border>
    <border>
      <left style="thin">
        <color theme="1" tint="0.499984740745262"/>
      </left>
      <right style="thin">
        <color indexed="64"/>
      </right>
      <top style="thin">
        <color theme="1" tint="0.499984740745262"/>
      </top>
      <bottom/>
      <diagonal/>
    </border>
    <border>
      <left style="thin">
        <color theme="1" tint="0.499984740745262"/>
      </left>
      <right style="thin">
        <color indexed="64"/>
      </right>
      <top/>
      <bottom style="thin">
        <color theme="1" tint="0.499984740745262"/>
      </bottom>
      <diagonal/>
    </border>
    <border>
      <left style="thin">
        <color indexed="64"/>
      </left>
      <right/>
      <top style="thin">
        <color theme="1" tint="0.499984740745262"/>
      </top>
      <bottom style="thin">
        <color theme="1" tint="0.499984740745262"/>
      </bottom>
      <diagonal/>
    </border>
    <border>
      <left style="thin">
        <color indexed="64"/>
      </left>
      <right style="thin">
        <color indexed="64"/>
      </right>
      <top style="thin">
        <color theme="1" tint="0.499984740745262"/>
      </top>
      <bottom/>
      <diagonal/>
    </border>
    <border>
      <left style="thin">
        <color indexed="64"/>
      </left>
      <right style="thin">
        <color indexed="64"/>
      </right>
      <top style="thin">
        <color theme="1" tint="0.499984740745262"/>
      </top>
      <bottom style="thin">
        <color indexed="64"/>
      </bottom>
      <diagonal/>
    </border>
    <border>
      <left style="medium">
        <color rgb="FF8EAADB"/>
      </left>
      <right style="medium">
        <color rgb="FF8EAADB"/>
      </right>
      <top/>
      <bottom style="medium">
        <color rgb="FF8EAADB"/>
      </bottom>
      <diagonal/>
    </border>
    <border>
      <left/>
      <right style="medium">
        <color rgb="FF8EAADB"/>
      </right>
      <top/>
      <bottom style="medium">
        <color rgb="FF8EAADB"/>
      </bottom>
      <diagonal/>
    </border>
    <border>
      <left style="medium">
        <color rgb="FF8EAADB"/>
      </left>
      <right style="medium">
        <color rgb="FF8EAADB"/>
      </right>
      <top style="medium">
        <color rgb="FF8EAADB"/>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medium">
        <color theme="0"/>
      </left>
      <right style="medium">
        <color theme="0"/>
      </right>
      <top style="medium">
        <color theme="0"/>
      </top>
      <bottom/>
      <diagonal/>
    </border>
    <border>
      <left style="medium">
        <color theme="0"/>
      </left>
      <right style="medium">
        <color theme="0"/>
      </right>
      <top/>
      <bottom style="medium">
        <color theme="0"/>
      </bottom>
      <diagonal/>
    </border>
    <border>
      <left style="medium">
        <color theme="0"/>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s>
  <cellStyleXfs count="10">
    <xf numFmtId="0" fontId="0" fillId="0" borderId="0"/>
    <xf numFmtId="164" fontId="5" fillId="0" borderId="0" applyFont="0" applyFill="0" applyBorder="0" applyAlignment="0" applyProtection="0"/>
    <xf numFmtId="0" fontId="7" fillId="0" borderId="0"/>
    <xf numFmtId="166" fontId="8" fillId="0" borderId="0" applyFont="0" applyFill="0" applyBorder="0" applyAlignment="0" applyProtection="0"/>
    <xf numFmtId="0" fontId="5" fillId="0" borderId="0"/>
    <xf numFmtId="0" fontId="8" fillId="0" borderId="0"/>
    <xf numFmtId="9" fontId="7"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38" fillId="0" borderId="0" applyNumberFormat="0" applyFill="0" applyBorder="0" applyAlignment="0" applyProtection="0"/>
  </cellStyleXfs>
  <cellXfs count="429">
    <xf numFmtId="0" fontId="0" fillId="0" borderId="0" xfId="0"/>
    <xf numFmtId="0" fontId="2" fillId="3" borderId="1" xfId="0" applyFont="1" applyFill="1" applyBorder="1" applyAlignment="1">
      <alignment horizontal="center" vertical="center"/>
    </xf>
    <xf numFmtId="0" fontId="2" fillId="3" borderId="0" xfId="0" applyFont="1" applyFill="1" applyBorder="1" applyAlignment="1">
      <alignment horizontal="center" vertical="center"/>
    </xf>
    <xf numFmtId="0" fontId="1" fillId="0" borderId="0" xfId="0" applyFont="1"/>
    <xf numFmtId="0" fontId="1" fillId="0" borderId="0" xfId="0" applyFont="1" applyAlignment="1"/>
    <xf numFmtId="0" fontId="11" fillId="0" borderId="0" xfId="2" applyFont="1" applyFill="1" applyAlignment="1">
      <alignment vertical="center" wrapText="1"/>
    </xf>
    <xf numFmtId="0" fontId="3" fillId="0" borderId="0" xfId="2" applyFont="1" applyFill="1" applyAlignment="1">
      <alignment vertical="center" wrapText="1"/>
    </xf>
    <xf numFmtId="0" fontId="3" fillId="0" borderId="0" xfId="2" applyFont="1" applyFill="1" applyAlignment="1">
      <alignment vertical="center"/>
    </xf>
    <xf numFmtId="0" fontId="11" fillId="0" borderId="0" xfId="2" applyFont="1" applyFill="1" applyAlignment="1">
      <alignment horizontal="left" vertical="center" wrapText="1"/>
    </xf>
    <xf numFmtId="0" fontId="3" fillId="0" borderId="0" xfId="2" applyFont="1" applyFill="1" applyAlignment="1">
      <alignment horizontal="left" vertical="center" wrapText="1"/>
    </xf>
    <xf numFmtId="0" fontId="3" fillId="0" borderId="0" xfId="2" applyFont="1" applyFill="1" applyAlignment="1">
      <alignment horizontal="left" vertical="center"/>
    </xf>
    <xf numFmtId="0" fontId="1" fillId="0" borderId="0" xfId="0" applyNumberFormat="1" applyFont="1"/>
    <xf numFmtId="0" fontId="2" fillId="5" borderId="0" xfId="0" applyNumberFormat="1" applyFont="1" applyFill="1"/>
    <xf numFmtId="0" fontId="2" fillId="5" borderId="0" xfId="0" applyNumberFormat="1" applyFont="1" applyFill="1" applyAlignment="1"/>
    <xf numFmtId="0" fontId="1" fillId="0" borderId="0" xfId="0" applyNumberFormat="1" applyFont="1" applyAlignment="1">
      <alignment horizontal="left" indent="1"/>
    </xf>
    <xf numFmtId="0" fontId="9" fillId="0" borderId="0" xfId="0" applyNumberFormat="1" applyFont="1" applyAlignment="1"/>
    <xf numFmtId="0" fontId="3" fillId="0" borderId="0" xfId="2" applyNumberFormat="1" applyFont="1" applyFill="1" applyAlignment="1">
      <alignment horizontal="left" vertical="center"/>
    </xf>
    <xf numFmtId="0" fontId="3" fillId="0" borderId="0" xfId="2" applyNumberFormat="1" applyFont="1" applyFill="1" applyAlignment="1">
      <alignment vertical="center" wrapText="1"/>
    </xf>
    <xf numFmtId="0" fontId="3" fillId="0" borderId="0" xfId="2" applyNumberFormat="1" applyFont="1" applyFill="1" applyAlignment="1">
      <alignment horizontal="left" vertical="center" indent="2"/>
    </xf>
    <xf numFmtId="0" fontId="3" fillId="0" borderId="0" xfId="2" applyNumberFormat="1" applyFont="1" applyFill="1" applyAlignment="1">
      <alignment horizontal="left" vertical="center" wrapText="1" indent="1"/>
    </xf>
    <xf numFmtId="0" fontId="1" fillId="0" borderId="0" xfId="0" applyNumberFormat="1" applyFont="1" applyAlignment="1"/>
    <xf numFmtId="0" fontId="3" fillId="0" borderId="0" xfId="2" applyNumberFormat="1" applyFont="1" applyFill="1" applyAlignment="1">
      <alignment horizontal="left" vertical="center" wrapText="1"/>
    </xf>
    <xf numFmtId="0" fontId="3" fillId="0" borderId="0" xfId="2" applyNumberFormat="1" applyFont="1" applyFill="1" applyAlignment="1">
      <alignment horizontal="left" vertical="center" indent="1"/>
    </xf>
    <xf numFmtId="0" fontId="3" fillId="0" borderId="0" xfId="2" applyNumberFormat="1" applyFont="1" applyFill="1" applyAlignment="1">
      <alignment vertical="center"/>
    </xf>
    <xf numFmtId="0" fontId="11" fillId="0" borderId="0" xfId="2" applyNumberFormat="1" applyFont="1" applyFill="1" applyBorder="1" applyAlignment="1">
      <alignment horizontal="left" vertical="center"/>
    </xf>
    <xf numFmtId="0" fontId="11" fillId="0" borderId="0" xfId="2" applyNumberFormat="1" applyFont="1" applyFill="1" applyAlignment="1">
      <alignment horizontal="left" vertical="center" wrapText="1"/>
    </xf>
    <xf numFmtId="0" fontId="11" fillId="0" borderId="0" xfId="2" applyNumberFormat="1" applyFont="1" applyFill="1" applyAlignment="1">
      <alignment vertical="center"/>
    </xf>
    <xf numFmtId="0" fontId="1" fillId="0" borderId="0" xfId="0" applyNumberFormat="1" applyFont="1" applyAlignment="1">
      <alignment horizontal="left" indent="2"/>
    </xf>
    <xf numFmtId="0" fontId="11" fillId="0" borderId="0" xfId="2" applyNumberFormat="1" applyFont="1" applyFill="1" applyAlignment="1">
      <alignment horizontal="left" vertical="center" wrapText="1" indent="1"/>
    </xf>
    <xf numFmtId="0" fontId="1" fillId="0" borderId="0" xfId="0" applyFont="1" applyFill="1"/>
    <xf numFmtId="0" fontId="10" fillId="0" borderId="0" xfId="0" applyFont="1"/>
    <xf numFmtId="0" fontId="13" fillId="0" borderId="0" xfId="0" applyFont="1"/>
    <xf numFmtId="0" fontId="15" fillId="0" borderId="16" xfId="0" applyFont="1" applyBorder="1" applyAlignment="1">
      <alignment horizontal="left" vertical="center" wrapText="1"/>
    </xf>
    <xf numFmtId="0" fontId="3" fillId="7" borderId="0" xfId="0" applyFont="1" applyFill="1"/>
    <xf numFmtId="0" fontId="1" fillId="7" borderId="0" xfId="0" applyFont="1" applyFill="1"/>
    <xf numFmtId="0" fontId="1" fillId="7" borderId="0" xfId="0" applyFont="1" applyFill="1" applyAlignment="1">
      <alignment horizontal="right" vertical="center" indent="1"/>
    </xf>
    <xf numFmtId="0" fontId="3" fillId="8" borderId="0" xfId="0" applyFont="1" applyFill="1"/>
    <xf numFmtId="0" fontId="17" fillId="8" borderId="0" xfId="0" applyFont="1" applyFill="1" applyAlignment="1">
      <alignment horizontal="left" vertical="center" indent="1"/>
    </xf>
    <xf numFmtId="0" fontId="1" fillId="7" borderId="0" xfId="0" applyFont="1" applyFill="1" applyAlignment="1">
      <alignment horizontal="right"/>
    </xf>
    <xf numFmtId="0" fontId="1" fillId="7" borderId="0" xfId="0" applyFont="1" applyFill="1" applyAlignment="1">
      <alignment horizontal="left" vertical="center" indent="1"/>
    </xf>
    <xf numFmtId="0" fontId="1" fillId="7" borderId="0" xfId="0" applyFont="1" applyFill="1" applyBorder="1"/>
    <xf numFmtId="0" fontId="9" fillId="7" borderId="0" xfId="0" applyFont="1" applyFill="1" applyAlignment="1">
      <alignment horizontal="left" vertical="center" indent="1"/>
    </xf>
    <xf numFmtId="0" fontId="1" fillId="4" borderId="0" xfId="0" applyFont="1" applyFill="1" applyAlignment="1">
      <alignment horizontal="left" vertical="center"/>
    </xf>
    <xf numFmtId="0" fontId="1" fillId="2" borderId="0" xfId="0" applyFont="1" applyFill="1" applyAlignment="1">
      <alignment horizontal="left" vertical="center"/>
    </xf>
    <xf numFmtId="168" fontId="12" fillId="2" borderId="4" xfId="0" applyNumberFormat="1" applyFont="1" applyFill="1" applyBorder="1" applyAlignment="1">
      <alignment horizontal="center" vertical="center"/>
    </xf>
    <xf numFmtId="0" fontId="1" fillId="0" borderId="4" xfId="1" applyNumberFormat="1" applyFont="1" applyFill="1" applyBorder="1" applyAlignment="1" applyProtection="1">
      <alignment horizontal="left" vertical="center"/>
      <protection locked="0"/>
    </xf>
    <xf numFmtId="168" fontId="3" fillId="2" borderId="17" xfId="0" applyNumberFormat="1" applyFont="1" applyFill="1" applyBorder="1" applyAlignment="1" applyProtection="1">
      <alignment horizontal="center" vertical="center"/>
    </xf>
    <xf numFmtId="0" fontId="12" fillId="7" borderId="0" xfId="0" applyFont="1" applyFill="1"/>
    <xf numFmtId="0" fontId="12" fillId="7" borderId="0" xfId="0" applyFont="1" applyFill="1" applyAlignment="1">
      <alignment horizontal="right" vertical="center" indent="1"/>
    </xf>
    <xf numFmtId="0" fontId="18" fillId="7" borderId="0" xfId="0" applyFont="1" applyFill="1" applyAlignment="1">
      <alignment horizontal="right" indent="1"/>
    </xf>
    <xf numFmtId="165" fontId="12" fillId="2" borderId="0" xfId="7" applyFont="1" applyFill="1" applyAlignment="1">
      <alignment horizontal="left" vertical="center"/>
    </xf>
    <xf numFmtId="0" fontId="12" fillId="2" borderId="0" xfId="0" applyFont="1" applyFill="1" applyAlignment="1">
      <alignment horizontal="left" vertical="center"/>
    </xf>
    <xf numFmtId="0" fontId="21" fillId="7" borderId="0" xfId="0" applyFont="1" applyFill="1"/>
    <xf numFmtId="0" fontId="1" fillId="7" borderId="0" xfId="0" applyFont="1" applyFill="1" applyAlignment="1">
      <alignment wrapText="1"/>
    </xf>
    <xf numFmtId="0" fontId="1" fillId="7" borderId="0" xfId="0" applyFont="1" applyFill="1" applyAlignment="1"/>
    <xf numFmtId="0" fontId="1" fillId="0" borderId="16" xfId="0" applyFont="1" applyBorder="1" applyAlignment="1">
      <alignment horizontal="center" vertical="center"/>
    </xf>
    <xf numFmtId="0" fontId="19" fillId="2" borderId="9" xfId="0" applyFont="1" applyFill="1" applyBorder="1" applyAlignment="1">
      <alignment vertical="center"/>
    </xf>
    <xf numFmtId="0" fontId="1" fillId="2" borderId="9" xfId="0" applyFont="1" applyFill="1" applyBorder="1" applyAlignment="1"/>
    <xf numFmtId="0" fontId="1" fillId="2" borderId="9" xfId="0" applyFont="1" applyFill="1" applyBorder="1"/>
    <xf numFmtId="0" fontId="21" fillId="0" borderId="0" xfId="0" applyFont="1" applyFill="1" applyBorder="1"/>
    <xf numFmtId="0" fontId="21" fillId="0" borderId="0" xfId="0" applyFont="1" applyFill="1"/>
    <xf numFmtId="0" fontId="25" fillId="6" borderId="19" xfId="0" applyFont="1" applyFill="1" applyBorder="1" applyAlignment="1">
      <alignment horizontal="center" vertical="center" wrapText="1"/>
    </xf>
    <xf numFmtId="0" fontId="24" fillId="6" borderId="3" xfId="0" applyFont="1" applyFill="1" applyBorder="1" applyAlignment="1">
      <alignment horizontal="center" vertical="center"/>
    </xf>
    <xf numFmtId="0" fontId="25" fillId="6" borderId="19" xfId="0" applyFont="1" applyFill="1" applyBorder="1" applyAlignment="1">
      <alignment horizontal="center" vertical="center"/>
    </xf>
    <xf numFmtId="0" fontId="24" fillId="6" borderId="19" xfId="0" applyFont="1" applyFill="1" applyBorder="1" applyAlignment="1">
      <alignment horizontal="center" vertical="center"/>
    </xf>
    <xf numFmtId="0" fontId="25" fillId="6" borderId="19" xfId="0" applyFont="1" applyFill="1" applyBorder="1" applyAlignment="1">
      <alignment horizontal="centerContinuous" vertical="center" wrapText="1"/>
    </xf>
    <xf numFmtId="0" fontId="25" fillId="6" borderId="20" xfId="0" applyFont="1" applyFill="1" applyBorder="1" applyAlignment="1">
      <alignment horizontal="centerContinuous" vertical="center" wrapText="1"/>
    </xf>
    <xf numFmtId="0" fontId="25" fillId="6" borderId="21" xfId="0" applyFont="1" applyFill="1" applyBorder="1" applyAlignment="1">
      <alignment horizontal="centerContinuous" vertical="center" wrapText="1"/>
    </xf>
    <xf numFmtId="0" fontId="25" fillId="6" borderId="22" xfId="0" applyFont="1" applyFill="1" applyBorder="1" applyAlignment="1">
      <alignment horizontal="center" vertical="center" wrapText="1"/>
    </xf>
    <xf numFmtId="0" fontId="25" fillId="6" borderId="22" xfId="0" applyFont="1" applyFill="1" applyBorder="1" applyAlignment="1">
      <alignment horizontal="left" vertical="center" indent="1"/>
    </xf>
    <xf numFmtId="168" fontId="12" fillId="2" borderId="23" xfId="0" applyNumberFormat="1" applyFont="1" applyFill="1" applyBorder="1" applyAlignment="1">
      <alignment horizontal="center" vertical="center"/>
    </xf>
    <xf numFmtId="0" fontId="25" fillId="6" borderId="3" xfId="0" applyFont="1" applyFill="1" applyBorder="1" applyAlignment="1">
      <alignment horizontal="center" vertical="center"/>
    </xf>
    <xf numFmtId="0" fontId="25" fillId="6" borderId="24" xfId="0" applyFont="1" applyFill="1" applyBorder="1" applyAlignment="1">
      <alignment horizontal="left" vertical="center" indent="1"/>
    </xf>
    <xf numFmtId="0" fontId="25" fillId="6" borderId="25" xfId="0" applyFont="1" applyFill="1" applyBorder="1" applyAlignment="1">
      <alignment horizontal="center" vertical="center" wrapText="1"/>
    </xf>
    <xf numFmtId="0" fontId="25" fillId="6" borderId="3" xfId="0" applyFont="1" applyFill="1" applyBorder="1" applyAlignment="1">
      <alignment horizontal="center" vertical="center" wrapText="1"/>
    </xf>
    <xf numFmtId="0" fontId="25" fillId="6" borderId="24" xfId="0" applyFont="1" applyFill="1" applyBorder="1" applyAlignment="1">
      <alignment horizontal="center" vertical="center" wrapText="1"/>
    </xf>
    <xf numFmtId="0" fontId="4" fillId="7" borderId="0" xfId="0" applyFont="1" applyFill="1" applyAlignment="1">
      <alignment horizontal="left" indent="2"/>
    </xf>
    <xf numFmtId="0" fontId="26" fillId="0" borderId="0" xfId="0" applyFont="1"/>
    <xf numFmtId="0" fontId="29" fillId="0" borderId="0" xfId="0" applyFont="1" applyFill="1"/>
    <xf numFmtId="0" fontId="30" fillId="0" borderId="0" xfId="0" applyFont="1" applyFill="1"/>
    <xf numFmtId="0" fontId="29" fillId="7" borderId="0" xfId="0" applyFont="1" applyFill="1"/>
    <xf numFmtId="0" fontId="31" fillId="7" borderId="0" xfId="0" applyFont="1" applyFill="1"/>
    <xf numFmtId="0" fontId="32" fillId="8" borderId="0" xfId="0" applyFont="1" applyFill="1" applyAlignment="1">
      <alignment horizontal="left" vertical="center" indent="1"/>
    </xf>
    <xf numFmtId="0" fontId="30" fillId="8" borderId="0" xfId="0" applyFont="1" applyFill="1"/>
    <xf numFmtId="0" fontId="30" fillId="7" borderId="0" xfId="0" applyFont="1" applyFill="1"/>
    <xf numFmtId="0" fontId="33" fillId="7" borderId="0" xfId="0" applyFont="1" applyFill="1" applyAlignment="1">
      <alignment horizontal="right" vertical="center" indent="1"/>
    </xf>
    <xf numFmtId="0" fontId="35" fillId="7" borderId="0" xfId="0" applyFont="1" applyFill="1"/>
    <xf numFmtId="0" fontId="36" fillId="7" borderId="0" xfId="0" applyFont="1" applyFill="1" applyAlignment="1">
      <alignment vertical="center"/>
    </xf>
    <xf numFmtId="0" fontId="33" fillId="7" borderId="0" xfId="0" applyFont="1" applyFill="1" applyAlignment="1">
      <alignment horizontal="left" vertical="center" indent="1"/>
    </xf>
    <xf numFmtId="0" fontId="33" fillId="7" borderId="0" xfId="0" applyFont="1" applyFill="1" applyAlignment="1">
      <alignment horizontal="left" vertical="top" wrapText="1" indent="1"/>
    </xf>
    <xf numFmtId="0" fontId="40" fillId="7" borderId="0" xfId="0" applyFont="1" applyFill="1" applyAlignment="1">
      <alignment horizontal="left" vertical="center" indent="1"/>
    </xf>
    <xf numFmtId="0" fontId="41" fillId="7" borderId="0" xfId="0" applyFont="1" applyFill="1"/>
    <xf numFmtId="0" fontId="33" fillId="7" borderId="0" xfId="0" applyFont="1" applyFill="1" applyAlignment="1">
      <alignment horizontal="right" vertical="center"/>
    </xf>
    <xf numFmtId="9" fontId="45" fillId="7" borderId="0" xfId="8" applyFont="1" applyFill="1" applyAlignment="1">
      <alignment horizontal="left" vertical="center"/>
    </xf>
    <xf numFmtId="0" fontId="34" fillId="7" borderId="0" xfId="0" applyFont="1" applyFill="1" applyAlignment="1">
      <alignment horizontal="right" indent="1"/>
    </xf>
    <xf numFmtId="0" fontId="1" fillId="0" borderId="0" xfId="0" applyFont="1" applyAlignment="1">
      <alignment horizontal="left" indent="1"/>
    </xf>
    <xf numFmtId="0" fontId="3" fillId="0" borderId="0" xfId="0" applyFont="1" applyFill="1"/>
    <xf numFmtId="0" fontId="1" fillId="7" borderId="0" xfId="0" applyFont="1" applyFill="1" applyAlignment="1">
      <alignment horizontal="left" indent="1"/>
    </xf>
    <xf numFmtId="0" fontId="2" fillId="3" borderId="1" xfId="0" applyFont="1" applyFill="1" applyBorder="1" applyAlignment="1">
      <alignment horizontal="left" vertical="center" indent="1"/>
    </xf>
    <xf numFmtId="0" fontId="2" fillId="3" borderId="0" xfId="0" applyFont="1" applyFill="1" applyBorder="1" applyAlignment="1">
      <alignment horizontal="left" vertical="center" indent="1"/>
    </xf>
    <xf numFmtId="0" fontId="1" fillId="4" borderId="0" xfId="0" applyFont="1" applyFill="1" applyAlignment="1">
      <alignment horizontal="left" vertical="center" indent="1"/>
    </xf>
    <xf numFmtId="0" fontId="1" fillId="2" borderId="0" xfId="0" applyFont="1" applyFill="1" applyAlignment="1">
      <alignment horizontal="left" vertical="center" indent="1"/>
    </xf>
    <xf numFmtId="0" fontId="3" fillId="7" borderId="0" xfId="0" applyFont="1" applyFill="1" applyAlignment="1">
      <alignment horizontal="left" indent="1"/>
    </xf>
    <xf numFmtId="167" fontId="3" fillId="0" borderId="0" xfId="0" applyNumberFormat="1" applyFont="1" applyFill="1" applyProtection="1"/>
    <xf numFmtId="0" fontId="3" fillId="0" borderId="0" xfId="0" applyFont="1" applyFill="1" applyProtection="1"/>
    <xf numFmtId="0" fontId="3" fillId="0" borderId="0" xfId="0" applyFont="1" applyFill="1" applyAlignment="1" applyProtection="1">
      <alignment horizontal="right"/>
    </xf>
    <xf numFmtId="0" fontId="3" fillId="0" borderId="0" xfId="0" applyFont="1" applyFill="1" applyAlignment="1" applyProtection="1">
      <alignment horizontal="left" indent="1"/>
    </xf>
    <xf numFmtId="0" fontId="3" fillId="0" borderId="0" xfId="0" applyFont="1" applyFill="1" applyBorder="1" applyProtection="1"/>
    <xf numFmtId="0" fontId="16" fillId="0" borderId="0" xfId="0" applyFont="1" applyFill="1" applyProtection="1"/>
    <xf numFmtId="0" fontId="3" fillId="0" borderId="0" xfId="0" applyFont="1" applyFill="1" applyAlignment="1" applyProtection="1">
      <alignment horizontal="left" vertical="center" indent="1"/>
    </xf>
    <xf numFmtId="167" fontId="3" fillId="0" borderId="0" xfId="1" applyNumberFormat="1" applyFont="1" applyFill="1" applyAlignment="1" applyProtection="1">
      <alignment horizontal="right" vertical="center" indent="1"/>
    </xf>
    <xf numFmtId="0" fontId="3" fillId="0" borderId="0" xfId="1" applyNumberFormat="1" applyFont="1" applyFill="1" applyAlignment="1" applyProtection="1">
      <alignment horizontal="left" vertical="center" indent="2"/>
    </xf>
    <xf numFmtId="0" fontId="3" fillId="0" borderId="0" xfId="0" applyNumberFormat="1" applyFont="1" applyFill="1" applyAlignment="1" applyProtection="1">
      <alignment horizontal="left" indent="1"/>
    </xf>
    <xf numFmtId="0" fontId="12" fillId="7" borderId="0" xfId="0" applyFont="1" applyFill="1" applyAlignment="1">
      <alignment horizontal="left" vertical="center"/>
    </xf>
    <xf numFmtId="167" fontId="1" fillId="7" borderId="4" xfId="1" applyNumberFormat="1" applyFont="1" applyFill="1" applyBorder="1" applyAlignment="1" applyProtection="1">
      <alignment horizontal="right" vertical="center"/>
      <protection locked="0"/>
    </xf>
    <xf numFmtId="167" fontId="11" fillId="7" borderId="5" xfId="0" applyNumberFormat="1" applyFont="1" applyFill="1" applyBorder="1" applyAlignment="1">
      <alignment vertical="center"/>
    </xf>
    <xf numFmtId="0" fontId="1" fillId="7" borderId="4" xfId="1" applyNumberFormat="1" applyFont="1" applyFill="1" applyBorder="1" applyAlignment="1" applyProtection="1">
      <alignment horizontal="left" vertical="center"/>
      <protection locked="0"/>
    </xf>
    <xf numFmtId="0" fontId="1" fillId="7" borderId="0" xfId="0" applyFont="1" applyFill="1" applyBorder="1" applyAlignment="1">
      <alignment vertical="center"/>
    </xf>
    <xf numFmtId="0" fontId="6" fillId="0" borderId="0" xfId="0" applyFont="1" applyFill="1" applyProtection="1"/>
    <xf numFmtId="0" fontId="6" fillId="7" borderId="0" xfId="0" applyFont="1" applyFill="1" applyProtection="1"/>
    <xf numFmtId="0" fontId="1" fillId="7" borderId="0" xfId="0" applyFont="1" applyFill="1" applyProtection="1"/>
    <xf numFmtId="0" fontId="1" fillId="0" borderId="0" xfId="0" applyFont="1" applyFill="1" applyProtection="1"/>
    <xf numFmtId="0" fontId="25" fillId="7" borderId="0" xfId="0" applyFont="1" applyFill="1" applyAlignment="1" applyProtection="1">
      <alignment vertical="center"/>
    </xf>
    <xf numFmtId="0" fontId="17" fillId="8" borderId="0" xfId="0" applyFont="1" applyFill="1" applyAlignment="1" applyProtection="1">
      <alignment horizontal="left" vertical="center" indent="1"/>
    </xf>
    <xf numFmtId="0" fontId="3" fillId="8" borderId="0" xfId="0" applyFont="1" applyFill="1" applyProtection="1"/>
    <xf numFmtId="0" fontId="1" fillId="7" borderId="0" xfId="0" applyFont="1" applyFill="1" applyAlignment="1" applyProtection="1">
      <alignment horizontal="right" vertical="top" indent="1"/>
    </xf>
    <xf numFmtId="0" fontId="1" fillId="7" borderId="0" xfId="0" quotePrefix="1" applyFont="1" applyFill="1" applyProtection="1"/>
    <xf numFmtId="0" fontId="28" fillId="7" borderId="0" xfId="0" applyFont="1" applyFill="1" applyAlignment="1" applyProtection="1">
      <alignment horizontal="right" vertical="center" indent="1"/>
    </xf>
    <xf numFmtId="0" fontId="4" fillId="7" borderId="0" xfId="0" applyFont="1" applyFill="1" applyProtection="1"/>
    <xf numFmtId="0" fontId="4" fillId="7" borderId="0" xfId="0" applyFont="1" applyFill="1" applyAlignment="1" applyProtection="1">
      <alignment horizontal="right"/>
    </xf>
    <xf numFmtId="0" fontId="14" fillId="6" borderId="6" xfId="0" applyFont="1" applyFill="1" applyBorder="1" applyAlignment="1" applyProtection="1">
      <alignment horizontal="centerContinuous" vertical="center"/>
    </xf>
    <xf numFmtId="0" fontId="14" fillId="6" borderId="6" xfId="0" applyFont="1" applyFill="1" applyBorder="1" applyAlignment="1" applyProtection="1">
      <alignment horizontal="left" vertical="center" indent="1"/>
    </xf>
    <xf numFmtId="0" fontId="14" fillId="6" borderId="6" xfId="0" applyFont="1" applyFill="1" applyBorder="1" applyAlignment="1" applyProtection="1">
      <alignment horizontal="center" vertical="center"/>
    </xf>
    <xf numFmtId="0" fontId="14" fillId="6" borderId="6" xfId="0" applyFont="1" applyFill="1" applyBorder="1" applyAlignment="1" applyProtection="1">
      <alignment horizontal="left" vertical="center" wrapText="1" indent="1"/>
    </xf>
    <xf numFmtId="0" fontId="14" fillId="6" borderId="6" xfId="0" applyFont="1" applyFill="1" applyBorder="1" applyAlignment="1" applyProtection="1">
      <alignment horizontal="center" vertical="center" wrapText="1"/>
    </xf>
    <xf numFmtId="0" fontId="9" fillId="7" borderId="0" xfId="0" applyFont="1" applyFill="1" applyProtection="1"/>
    <xf numFmtId="167" fontId="12" fillId="5" borderId="0" xfId="0" applyNumberFormat="1" applyFont="1" applyFill="1" applyAlignment="1" applyProtection="1">
      <alignment horizontal="right" indent="1"/>
    </xf>
    <xf numFmtId="0" fontId="1" fillId="5" borderId="0" xfId="0" applyFont="1" applyFill="1" applyAlignment="1" applyProtection="1">
      <alignment horizontal="left" indent="2"/>
    </xf>
    <xf numFmtId="0" fontId="20" fillId="6" borderId="6" xfId="0" applyFont="1" applyFill="1" applyBorder="1" applyAlignment="1" applyProtection="1">
      <alignment horizontal="left" vertical="center" wrapText="1" indent="1"/>
    </xf>
    <xf numFmtId="0" fontId="20" fillId="6" borderId="6" xfId="0" applyFont="1" applyFill="1" applyBorder="1" applyAlignment="1" applyProtection="1">
      <alignment horizontal="center" vertical="center" wrapText="1"/>
    </xf>
    <xf numFmtId="167" fontId="3" fillId="6" borderId="18" xfId="0" applyNumberFormat="1" applyFont="1" applyFill="1" applyBorder="1" applyAlignment="1" applyProtection="1">
      <alignment horizontal="right" vertical="center"/>
    </xf>
    <xf numFmtId="167" fontId="12" fillId="7" borderId="0" xfId="0" applyNumberFormat="1" applyFont="1" applyFill="1" applyAlignment="1" applyProtection="1">
      <alignment horizontal="right" indent="1"/>
    </xf>
    <xf numFmtId="0" fontId="3" fillId="7" borderId="0" xfId="0" applyFont="1" applyFill="1" applyProtection="1"/>
    <xf numFmtId="0" fontId="15" fillId="0" borderId="0" xfId="0" applyFont="1"/>
    <xf numFmtId="0" fontId="1" fillId="0" borderId="0" xfId="0" applyFont="1" applyAlignment="1">
      <alignment horizontal="left"/>
    </xf>
    <xf numFmtId="0" fontId="0" fillId="0" borderId="0" xfId="0" applyAlignment="1">
      <alignment horizontal="center"/>
    </xf>
    <xf numFmtId="9" fontId="0" fillId="0" borderId="0" xfId="0" applyNumberFormat="1" applyAlignment="1">
      <alignment horizontal="center"/>
    </xf>
    <xf numFmtId="0" fontId="28" fillId="0" borderId="0" xfId="0" applyFont="1" applyAlignment="1">
      <alignment horizontal="center"/>
    </xf>
    <xf numFmtId="0" fontId="0" fillId="10" borderId="0" xfId="0" applyFill="1" applyAlignment="1">
      <alignment horizontal="center"/>
    </xf>
    <xf numFmtId="0" fontId="27" fillId="7" borderId="0" xfId="0" applyFont="1" applyFill="1" applyBorder="1" applyAlignment="1">
      <alignment horizontal="left" vertical="center"/>
    </xf>
    <xf numFmtId="167" fontId="12" fillId="2" borderId="0" xfId="0" applyNumberFormat="1" applyFont="1" applyFill="1" applyAlignment="1" applyProtection="1">
      <alignment horizontal="right" indent="1"/>
    </xf>
    <xf numFmtId="0" fontId="46" fillId="0" borderId="0" xfId="0" applyFont="1" applyAlignment="1">
      <alignment horizontal="right"/>
    </xf>
    <xf numFmtId="0" fontId="47" fillId="0" borderId="0" xfId="0" applyFont="1"/>
    <xf numFmtId="0" fontId="49" fillId="0" borderId="0" xfId="0" applyFont="1" applyAlignment="1">
      <alignment horizontal="left" indent="17"/>
    </xf>
    <xf numFmtId="0" fontId="48" fillId="0" borderId="0" xfId="0" applyFont="1" applyAlignment="1">
      <alignment horizontal="left" indent="21"/>
    </xf>
    <xf numFmtId="0" fontId="48" fillId="0" borderId="0" xfId="0" applyFont="1" applyAlignment="1">
      <alignment horizontal="right" indent="7"/>
    </xf>
    <xf numFmtId="0" fontId="27" fillId="7" borderId="0" xfId="0" applyFont="1" applyFill="1" applyAlignment="1">
      <alignment horizontal="centerContinuous"/>
    </xf>
    <xf numFmtId="0" fontId="50" fillId="0" borderId="0" xfId="0" applyFont="1"/>
    <xf numFmtId="0" fontId="6" fillId="0" borderId="0" xfId="0" applyFont="1" applyFill="1" applyAlignment="1">
      <alignment horizontal="centerContinuous"/>
    </xf>
    <xf numFmtId="0" fontId="6" fillId="0" borderId="0" xfId="0" applyFont="1" applyFill="1"/>
    <xf numFmtId="0" fontId="51" fillId="0" borderId="0" xfId="0" applyFont="1" applyFill="1" applyBorder="1" applyAlignment="1">
      <alignment horizontal="centerContinuous"/>
    </xf>
    <xf numFmtId="0" fontId="51" fillId="0" borderId="0" xfId="0" applyFont="1" applyFill="1" applyBorder="1" applyAlignment="1">
      <alignment horizontal="center"/>
    </xf>
    <xf numFmtId="0" fontId="6" fillId="0" borderId="14" xfId="0" applyFont="1" applyFill="1" applyBorder="1" applyAlignment="1">
      <alignment horizontal="center" vertical="center"/>
    </xf>
    <xf numFmtId="0" fontId="52" fillId="0" borderId="0" xfId="0" applyFont="1" applyFill="1"/>
    <xf numFmtId="0" fontId="6" fillId="0" borderId="0" xfId="0" applyFont="1" applyFill="1" applyBorder="1"/>
    <xf numFmtId="0" fontId="1" fillId="0" borderId="29"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31" xfId="0" applyFont="1" applyBorder="1" applyAlignment="1" applyProtection="1">
      <alignment horizontal="center" vertical="center"/>
      <protection locked="0"/>
    </xf>
    <xf numFmtId="0" fontId="1" fillId="2" borderId="9" xfId="0" applyFont="1" applyFill="1" applyBorder="1" applyProtection="1">
      <protection locked="0"/>
    </xf>
    <xf numFmtId="0" fontId="25" fillId="6" borderId="2" xfId="0" applyFont="1" applyFill="1" applyBorder="1" applyAlignment="1">
      <alignment horizontal="center" vertical="center"/>
    </xf>
    <xf numFmtId="0" fontId="24" fillId="6" borderId="2" xfId="0" applyFont="1" applyFill="1" applyBorder="1" applyAlignment="1">
      <alignment horizontal="center" vertical="center"/>
    </xf>
    <xf numFmtId="0" fontId="25" fillId="6" borderId="2" xfId="0" applyFont="1" applyFill="1" applyBorder="1" applyAlignment="1">
      <alignment horizontal="left" vertical="center" indent="1"/>
    </xf>
    <xf numFmtId="0" fontId="25" fillId="6" borderId="2" xfId="0" applyFont="1" applyFill="1" applyBorder="1" applyAlignment="1">
      <alignment horizontal="center" vertical="center" wrapText="1"/>
    </xf>
    <xf numFmtId="0" fontId="1" fillId="7" borderId="0" xfId="0" quotePrefix="1" applyFont="1" applyFill="1"/>
    <xf numFmtId="167" fontId="16" fillId="6" borderId="18" xfId="0" applyNumberFormat="1" applyFont="1" applyFill="1" applyBorder="1" applyAlignment="1" applyProtection="1">
      <alignment horizontal="right" vertical="center"/>
    </xf>
    <xf numFmtId="167" fontId="11" fillId="6" borderId="18" xfId="0" applyNumberFormat="1" applyFont="1" applyFill="1" applyBorder="1" applyAlignment="1" applyProtection="1">
      <alignment horizontal="right" vertical="center"/>
    </xf>
    <xf numFmtId="0" fontId="55" fillId="0" borderId="30" xfId="0" applyFont="1" applyBorder="1" applyAlignment="1">
      <alignment horizontal="left" vertical="center" wrapText="1"/>
    </xf>
    <xf numFmtId="0" fontId="55" fillId="0" borderId="31" xfId="0" applyFont="1" applyBorder="1" applyAlignment="1">
      <alignment horizontal="left" vertical="center" wrapText="1"/>
    </xf>
    <xf numFmtId="0" fontId="12" fillId="2" borderId="9" xfId="0" applyFont="1" applyFill="1" applyBorder="1"/>
    <xf numFmtId="0" fontId="53" fillId="7" borderId="0" xfId="0" quotePrefix="1" applyFont="1" applyFill="1" applyAlignment="1" applyProtection="1">
      <alignment horizontal="right"/>
    </xf>
    <xf numFmtId="0" fontId="53" fillId="7" borderId="0" xfId="0" applyFont="1" applyFill="1" applyProtection="1"/>
    <xf numFmtId="0" fontId="53" fillId="7" borderId="0" xfId="0" quotePrefix="1" applyFont="1" applyFill="1" applyAlignment="1" applyProtection="1">
      <alignment horizontal="left" vertical="center" indent="1"/>
    </xf>
    <xf numFmtId="0" fontId="56" fillId="7" borderId="0" xfId="0" applyFont="1" applyFill="1"/>
    <xf numFmtId="0" fontId="58" fillId="7" borderId="0" xfId="9" applyFont="1" applyFill="1" applyAlignment="1">
      <alignment horizontal="left" indent="1"/>
    </xf>
    <xf numFmtId="0" fontId="58" fillId="7" borderId="0" xfId="0" applyFont="1" applyFill="1" applyAlignment="1">
      <alignment horizontal="left" indent="1"/>
    </xf>
    <xf numFmtId="0" fontId="57" fillId="7" borderId="0" xfId="0" applyFont="1" applyFill="1" applyAlignment="1">
      <alignment horizontal="left"/>
    </xf>
    <xf numFmtId="170" fontId="38" fillId="0" borderId="0" xfId="9" applyNumberFormat="1"/>
    <xf numFmtId="0" fontId="24" fillId="6" borderId="6" xfId="0" applyFont="1" applyFill="1" applyBorder="1" applyAlignment="1" applyProtection="1">
      <alignment horizontal="center" vertical="center" wrapText="1"/>
    </xf>
    <xf numFmtId="0" fontId="1" fillId="11" borderId="0" xfId="0" applyNumberFormat="1" applyFont="1" applyFill="1" applyAlignment="1">
      <alignment horizontal="left" indent="1"/>
    </xf>
    <xf numFmtId="0" fontId="1" fillId="11" borderId="0" xfId="0" applyNumberFormat="1" applyFont="1" applyFill="1"/>
    <xf numFmtId="0" fontId="1" fillId="11" borderId="0" xfId="0" applyNumberFormat="1" applyFont="1" applyFill="1" applyAlignment="1">
      <alignment horizontal="left" indent="2"/>
    </xf>
    <xf numFmtId="0" fontId="3" fillId="11" borderId="0" xfId="2" applyNumberFormat="1" applyFont="1" applyFill="1" applyAlignment="1">
      <alignment horizontal="left" vertical="center" wrapText="1"/>
    </xf>
    <xf numFmtId="0" fontId="11" fillId="11" borderId="0" xfId="2" applyNumberFormat="1" applyFont="1" applyFill="1" applyAlignment="1">
      <alignment vertical="center"/>
    </xf>
    <xf numFmtId="0" fontId="1" fillId="11" borderId="0" xfId="0" applyFont="1" applyFill="1"/>
    <xf numFmtId="0" fontId="3" fillId="11" borderId="0" xfId="2" applyNumberFormat="1" applyFont="1" applyFill="1" applyAlignment="1">
      <alignment horizontal="left" vertical="center" indent="1"/>
    </xf>
    <xf numFmtId="171" fontId="25" fillId="6" borderId="2" xfId="0" applyNumberFormat="1" applyFont="1" applyFill="1" applyBorder="1" applyAlignment="1">
      <alignment vertical="center" wrapText="1"/>
    </xf>
    <xf numFmtId="171" fontId="1" fillId="0" borderId="23" xfId="1" applyNumberFormat="1" applyFont="1" applyFill="1" applyBorder="1" applyAlignment="1" applyProtection="1">
      <alignment horizontal="right" vertical="center"/>
      <protection locked="0"/>
    </xf>
    <xf numFmtId="171" fontId="11" fillId="2" borderId="23" xfId="0" applyNumberFormat="1" applyFont="1" applyFill="1" applyBorder="1" applyAlignment="1">
      <alignment vertical="center"/>
    </xf>
    <xf numFmtId="171" fontId="11" fillId="2" borderId="5" xfId="0" applyNumberFormat="1" applyFont="1" applyFill="1" applyBorder="1" applyAlignment="1">
      <alignment vertical="center"/>
    </xf>
    <xf numFmtId="171" fontId="1" fillId="7" borderId="4" xfId="1" applyNumberFormat="1" applyFont="1" applyFill="1" applyBorder="1" applyAlignment="1" applyProtection="1">
      <alignment horizontal="right" vertical="center"/>
      <protection locked="0"/>
    </xf>
    <xf numFmtId="171" fontId="11" fillId="7" borderId="5" xfId="0" applyNumberFormat="1" applyFont="1" applyFill="1" applyBorder="1" applyAlignment="1">
      <alignment vertical="center"/>
    </xf>
    <xf numFmtId="0" fontId="11" fillId="12" borderId="0" xfId="2" applyNumberFormat="1" applyFont="1" applyFill="1" applyAlignment="1">
      <alignment vertical="center"/>
    </xf>
    <xf numFmtId="0" fontId="1" fillId="12" borderId="0" xfId="0" applyNumberFormat="1" applyFont="1" applyFill="1"/>
    <xf numFmtId="0" fontId="1" fillId="12" borderId="0" xfId="0" applyNumberFormat="1" applyFont="1" applyFill="1" applyAlignment="1"/>
    <xf numFmtId="0" fontId="3" fillId="12" borderId="0" xfId="2" applyNumberFormat="1" applyFont="1" applyFill="1" applyAlignment="1">
      <alignment horizontal="left" vertical="center" indent="1"/>
    </xf>
    <xf numFmtId="0" fontId="1" fillId="12" borderId="0" xfId="0" applyFont="1" applyFill="1" applyAlignment="1">
      <alignment horizontal="left" indent="1"/>
    </xf>
    <xf numFmtId="0" fontId="1" fillId="12" borderId="0" xfId="0" applyFont="1" applyFill="1"/>
    <xf numFmtId="0" fontId="1" fillId="0" borderId="0" xfId="0" applyNumberFormat="1" applyFont="1" applyFill="1" applyAlignment="1">
      <alignment horizontal="left" indent="1"/>
    </xf>
    <xf numFmtId="0" fontId="1" fillId="0" borderId="0" xfId="0" applyNumberFormat="1" applyFont="1" applyFill="1"/>
    <xf numFmtId="0" fontId="1" fillId="0" borderId="0" xfId="0" applyNumberFormat="1" applyFont="1" applyFill="1" applyAlignment="1">
      <alignment horizontal="left" indent="2"/>
    </xf>
    <xf numFmtId="0" fontId="1" fillId="11" borderId="0" xfId="0" applyNumberFormat="1" applyFont="1" applyFill="1" applyAlignment="1"/>
    <xf numFmtId="0" fontId="1" fillId="13" borderId="0" xfId="0" applyNumberFormat="1" applyFont="1" applyFill="1"/>
    <xf numFmtId="0" fontId="32" fillId="14" borderId="0" xfId="0" applyFont="1" applyFill="1" applyAlignment="1">
      <alignment vertical="center"/>
    </xf>
    <xf numFmtId="0" fontId="59" fillId="14" borderId="0" xfId="0" applyFont="1" applyFill="1"/>
    <xf numFmtId="0" fontId="60" fillId="7" borderId="0" xfId="0" applyFont="1" applyFill="1" applyAlignment="1">
      <alignment horizontal="left" vertical="center" indent="1"/>
    </xf>
    <xf numFmtId="0" fontId="62" fillId="7" borderId="0" xfId="0" applyFont="1" applyFill="1" applyAlignment="1">
      <alignment horizontal="left" vertical="center" indent="1"/>
    </xf>
    <xf numFmtId="0" fontId="60" fillId="7" borderId="0" xfId="0" applyFont="1" applyFill="1" applyAlignment="1">
      <alignment horizontal="right" vertical="center"/>
    </xf>
    <xf numFmtId="0" fontId="39" fillId="7" borderId="0" xfId="0" applyFont="1" applyFill="1"/>
    <xf numFmtId="0" fontId="39" fillId="7" borderId="0" xfId="0" applyFont="1" applyFill="1" applyAlignment="1">
      <alignment horizontal="left" vertical="center" indent="1"/>
    </xf>
    <xf numFmtId="169" fontId="63" fillId="0" borderId="14" xfId="0" applyNumberFormat="1" applyFont="1" applyBorder="1" applyAlignment="1" applyProtection="1">
      <alignment horizontal="center" vertical="center" wrapText="1"/>
      <protection locked="0"/>
    </xf>
    <xf numFmtId="0" fontId="30" fillId="7" borderId="0" xfId="0" applyFont="1" applyFill="1" applyAlignment="1">
      <alignment horizontal="right"/>
    </xf>
    <xf numFmtId="0" fontId="60" fillId="7" borderId="0" xfId="0" applyFont="1" applyFill="1" applyAlignment="1">
      <alignment horizontal="right" vertical="center" indent="1"/>
    </xf>
    <xf numFmtId="0" fontId="63" fillId="0" borderId="14" xfId="0" applyFont="1" applyBorder="1" applyAlignment="1" applyProtection="1">
      <alignment horizontal="center" vertical="center" wrapText="1"/>
      <protection locked="0"/>
    </xf>
    <xf numFmtId="0" fontId="65" fillId="7" borderId="0" xfId="0" applyFont="1" applyFill="1"/>
    <xf numFmtId="0" fontId="63" fillId="0" borderId="14" xfId="0" applyFont="1" applyBorder="1" applyAlignment="1" applyProtection="1">
      <alignment horizontal="left" vertical="center" wrapText="1" indent="1"/>
      <protection locked="0"/>
    </xf>
    <xf numFmtId="0" fontId="60" fillId="7" borderId="0" xfId="0" applyFont="1" applyFill="1" applyAlignment="1">
      <alignment horizontal="left" vertical="center" wrapText="1" indent="1"/>
    </xf>
    <xf numFmtId="0" fontId="66" fillId="7" borderId="0" xfId="0" applyFont="1" applyFill="1" applyAlignment="1">
      <alignment horizontal="left" vertical="center" indent="1"/>
    </xf>
    <xf numFmtId="0" fontId="63" fillId="7" borderId="0" xfId="0" applyFont="1" applyFill="1"/>
    <xf numFmtId="0" fontId="65" fillId="7" borderId="0" xfId="0" applyFont="1" applyFill="1" applyAlignment="1">
      <alignment horizontal="left" vertical="center" indent="1"/>
    </xf>
    <xf numFmtId="0" fontId="32" fillId="15" borderId="0" xfId="0" applyFont="1" applyFill="1" applyAlignment="1">
      <alignment horizontal="left" vertical="center" indent="1"/>
    </xf>
    <xf numFmtId="0" fontId="30" fillId="15" borderId="0" xfId="0" applyFont="1" applyFill="1"/>
    <xf numFmtId="0" fontId="67" fillId="7" borderId="0" xfId="0" applyFont="1" applyFill="1" applyAlignment="1">
      <alignment vertical="center"/>
    </xf>
    <xf numFmtId="0" fontId="68" fillId="7" borderId="0" xfId="0" applyFont="1" applyFill="1" applyAlignment="1">
      <alignment horizontal="left" vertical="center" indent="1"/>
    </xf>
    <xf numFmtId="0" fontId="72" fillId="7" borderId="0" xfId="0" applyFont="1" applyFill="1"/>
    <xf numFmtId="0" fontId="74" fillId="4" borderId="35" xfId="0" applyFont="1" applyFill="1" applyBorder="1" applyAlignment="1">
      <alignment horizontal="center" vertical="center" wrapText="1"/>
    </xf>
    <xf numFmtId="0" fontId="76" fillId="7" borderId="0" xfId="0" applyFont="1" applyFill="1" applyAlignment="1">
      <alignment horizontal="left" indent="1"/>
    </xf>
    <xf numFmtId="0" fontId="63" fillId="0" borderId="35" xfId="0" applyFont="1" applyBorder="1" applyAlignment="1" applyProtection="1">
      <alignment horizontal="center" vertical="center"/>
      <protection locked="0"/>
    </xf>
    <xf numFmtId="0" fontId="77" fillId="7" borderId="0" xfId="0" applyFont="1" applyFill="1" applyAlignment="1">
      <alignment horizontal="center" vertical="center"/>
    </xf>
    <xf numFmtId="0" fontId="30" fillId="7" borderId="0" xfId="0" applyFont="1" applyFill="1" applyAlignment="1">
      <alignment vertical="center"/>
    </xf>
    <xf numFmtId="0" fontId="79" fillId="7" borderId="0" xfId="0" applyFont="1" applyFill="1" applyAlignment="1">
      <alignment vertical="center"/>
    </xf>
    <xf numFmtId="0" fontId="60" fillId="7" borderId="0" xfId="0" applyFont="1" applyFill="1" applyAlignment="1">
      <alignment horizontal="left" vertical="center"/>
    </xf>
    <xf numFmtId="0" fontId="39" fillId="7" borderId="0" xfId="0" applyFont="1" applyFill="1" applyAlignment="1">
      <alignment vertical="center"/>
    </xf>
    <xf numFmtId="0" fontId="41" fillId="7" borderId="0" xfId="0" applyFont="1" applyFill="1" applyAlignment="1">
      <alignment vertical="center"/>
    </xf>
    <xf numFmtId="0" fontId="71" fillId="8" borderId="0" xfId="0" applyFont="1" applyFill="1" applyAlignment="1">
      <alignment vertical="center"/>
    </xf>
    <xf numFmtId="0" fontId="80" fillId="7" borderId="0" xfId="0" applyFont="1" applyFill="1" applyAlignment="1">
      <alignment vertical="center"/>
    </xf>
    <xf numFmtId="0" fontId="72" fillId="7" borderId="0" xfId="0" applyFont="1" applyFill="1" applyAlignment="1">
      <alignment vertical="center"/>
    </xf>
    <xf numFmtId="0" fontId="81" fillId="7" borderId="0" xfId="0" applyFont="1" applyFill="1" applyAlignment="1">
      <alignment vertical="center"/>
    </xf>
    <xf numFmtId="0" fontId="44" fillId="7" borderId="0" xfId="0" applyFont="1" applyFill="1" applyAlignment="1">
      <alignment horizontal="left" vertical="center"/>
    </xf>
    <xf numFmtId="0" fontId="82" fillId="7" borderId="0" xfId="0" applyFont="1" applyFill="1" applyAlignment="1">
      <alignment horizontal="right" vertical="center"/>
    </xf>
    <xf numFmtId="173" fontId="84" fillId="7" borderId="0" xfId="0" applyNumberFormat="1" applyFont="1" applyFill="1" applyAlignment="1">
      <alignment vertical="center"/>
    </xf>
    <xf numFmtId="0" fontId="85" fillId="7" borderId="0" xfId="0" applyFont="1" applyFill="1" applyAlignment="1">
      <alignment horizontal="left" vertical="center"/>
    </xf>
    <xf numFmtId="0" fontId="85" fillId="7" borderId="0" xfId="0" applyFont="1" applyFill="1" applyAlignment="1">
      <alignment vertical="center"/>
    </xf>
    <xf numFmtId="0" fontId="86" fillId="7" borderId="0" xfId="0" applyFont="1" applyFill="1" applyAlignment="1">
      <alignment vertical="center"/>
    </xf>
    <xf numFmtId="0" fontId="73" fillId="7" borderId="0" xfId="0" applyFont="1" applyFill="1" applyAlignment="1">
      <alignment horizontal="right" vertical="center"/>
    </xf>
    <xf numFmtId="0" fontId="87" fillId="7" borderId="0" xfId="0" applyFont="1" applyFill="1" applyAlignment="1">
      <alignment vertical="center"/>
    </xf>
    <xf numFmtId="0" fontId="81" fillId="7" borderId="0" xfId="0" applyFont="1" applyFill="1" applyAlignment="1">
      <alignment horizontal="left" vertical="center"/>
    </xf>
    <xf numFmtId="0" fontId="29" fillId="7" borderId="0" xfId="0" applyFont="1" applyFill="1" applyAlignment="1">
      <alignment vertical="center"/>
    </xf>
    <xf numFmtId="0" fontId="89" fillId="7" borderId="0" xfId="0" applyFont="1" applyFill="1" applyAlignment="1">
      <alignment horizontal="left" vertical="center"/>
    </xf>
    <xf numFmtId="0" fontId="40" fillId="7" borderId="0" xfId="0" applyFont="1" applyFill="1" applyAlignment="1">
      <alignment horizontal="left" vertical="center"/>
    </xf>
    <xf numFmtId="0" fontId="90" fillId="7" borderId="0" xfId="0" applyFont="1" applyFill="1" applyAlignment="1">
      <alignment horizontal="left" vertical="top"/>
    </xf>
    <xf numFmtId="0" fontId="37" fillId="7" borderId="0" xfId="0" applyFont="1" applyFill="1" applyAlignment="1">
      <alignment vertical="center"/>
    </xf>
    <xf numFmtId="0" fontId="33" fillId="7" borderId="0" xfId="0" applyFont="1" applyFill="1" applyAlignment="1">
      <alignment vertical="center"/>
    </xf>
    <xf numFmtId="0" fontId="33" fillId="7" borderId="0" xfId="0" applyFont="1" applyFill="1" applyAlignment="1">
      <alignment horizontal="center" vertical="center"/>
    </xf>
    <xf numFmtId="0" fontId="80" fillId="7" borderId="0" xfId="0" applyFont="1" applyFill="1" applyAlignment="1">
      <alignment horizontal="center" vertical="center"/>
    </xf>
    <xf numFmtId="0" fontId="3" fillId="0" borderId="14" xfId="0" applyNumberFormat="1" applyFont="1" applyFill="1" applyBorder="1" applyAlignment="1" applyProtection="1">
      <alignment horizontal="center" vertical="center" wrapText="1"/>
      <protection locked="0"/>
    </xf>
    <xf numFmtId="172" fontId="63" fillId="0" borderId="14" xfId="0" applyNumberFormat="1" applyFont="1" applyBorder="1" applyAlignment="1" applyProtection="1">
      <alignment vertical="center" wrapText="1"/>
      <protection locked="0"/>
    </xf>
    <xf numFmtId="0" fontId="1" fillId="0" borderId="0" xfId="0" applyFont="1" applyAlignment="1">
      <alignment horizontal="right"/>
    </xf>
    <xf numFmtId="0" fontId="11" fillId="0" borderId="0" xfId="2" applyFont="1" applyFill="1" applyAlignment="1">
      <alignment horizontal="right" vertical="center" wrapText="1"/>
    </xf>
    <xf numFmtId="0" fontId="3" fillId="0" borderId="0" xfId="2" applyFont="1" applyFill="1" applyAlignment="1">
      <alignment horizontal="right" vertical="center" wrapText="1"/>
    </xf>
    <xf numFmtId="10" fontId="92" fillId="0" borderId="14" xfId="0" applyNumberFormat="1" applyFont="1" applyBorder="1" applyAlignment="1" applyProtection="1">
      <alignment vertical="center" wrapText="1"/>
    </xf>
    <xf numFmtId="0" fontId="1" fillId="0" borderId="23" xfId="0" applyFont="1" applyFill="1" applyBorder="1" applyAlignment="1">
      <alignment horizontal="left" vertical="center" indent="1"/>
    </xf>
    <xf numFmtId="0" fontId="22" fillId="0" borderId="23" xfId="1" applyNumberFormat="1" applyFont="1" applyFill="1" applyBorder="1" applyAlignment="1" applyProtection="1">
      <alignment horizontal="left" vertical="center"/>
      <protection locked="0"/>
    </xf>
    <xf numFmtId="0" fontId="93" fillId="7" borderId="0" xfId="0" applyFont="1" applyFill="1" applyAlignment="1">
      <alignment horizontal="left" vertical="center" indent="1"/>
    </xf>
    <xf numFmtId="0" fontId="63" fillId="0" borderId="38" xfId="0" applyFont="1" applyBorder="1" applyAlignment="1" applyProtection="1">
      <alignment horizontal="center" vertical="center"/>
      <protection locked="0"/>
    </xf>
    <xf numFmtId="0" fontId="42" fillId="7" borderId="0" xfId="0" applyFont="1" applyFill="1" applyAlignment="1">
      <alignment horizontal="center" vertical="center"/>
    </xf>
    <xf numFmtId="14" fontId="75" fillId="0" borderId="14" xfId="0" applyNumberFormat="1" applyFont="1" applyFill="1" applyBorder="1" applyAlignment="1" applyProtection="1">
      <alignment vertical="center"/>
      <protection locked="0"/>
    </xf>
    <xf numFmtId="0" fontId="42" fillId="7" borderId="0" xfId="0" applyFont="1" applyFill="1" applyAlignment="1">
      <alignment horizontal="left" vertical="center"/>
    </xf>
    <xf numFmtId="0" fontId="30" fillId="7" borderId="0" xfId="0" applyFont="1" applyFill="1" applyAlignment="1">
      <alignment horizontal="left"/>
    </xf>
    <xf numFmtId="0" fontId="31" fillId="7" borderId="0" xfId="0" applyFont="1" applyFill="1" applyAlignment="1">
      <alignment horizontal="left"/>
    </xf>
    <xf numFmtId="0" fontId="82" fillId="7" borderId="0" xfId="0" applyFont="1" applyFill="1" applyAlignment="1">
      <alignment horizontal="left" vertical="center" indent="1"/>
    </xf>
    <xf numFmtId="0" fontId="94" fillId="0" borderId="0" xfId="0" applyFont="1" applyAlignment="1">
      <alignment horizontal="left" vertical="center"/>
    </xf>
    <xf numFmtId="0" fontId="95" fillId="0" borderId="0" xfId="0" applyFont="1" applyAlignment="1">
      <alignment horizontal="left"/>
    </xf>
    <xf numFmtId="0" fontId="9" fillId="0" borderId="0" xfId="0" applyNumberFormat="1" applyFont="1"/>
    <xf numFmtId="0" fontId="27" fillId="7" borderId="0" xfId="0" applyFont="1" applyFill="1" applyBorder="1" applyAlignment="1">
      <alignment vertical="center" wrapText="1"/>
    </xf>
    <xf numFmtId="0" fontId="27" fillId="5" borderId="0" xfId="0" applyFont="1" applyFill="1" applyBorder="1" applyAlignment="1">
      <alignment horizontal="left" vertical="center"/>
    </xf>
    <xf numFmtId="0" fontId="96" fillId="0" borderId="0" xfId="0" applyFont="1"/>
    <xf numFmtId="171" fontId="1" fillId="7" borderId="40" xfId="1" applyNumberFormat="1" applyFont="1" applyFill="1" applyBorder="1" applyAlignment="1" applyProtection="1">
      <alignment horizontal="right" vertical="center"/>
      <protection locked="0"/>
    </xf>
    <xf numFmtId="171" fontId="1" fillId="0" borderId="40" xfId="1" applyNumberFormat="1" applyFont="1" applyFill="1" applyBorder="1" applyAlignment="1" applyProtection="1">
      <alignment horizontal="right" vertical="center"/>
      <protection locked="0"/>
    </xf>
    <xf numFmtId="0" fontId="55" fillId="0" borderId="29" xfId="0" applyFont="1" applyFill="1" applyBorder="1" applyAlignment="1">
      <alignment horizontal="left" vertical="center" wrapText="1"/>
    </xf>
    <xf numFmtId="0" fontId="19" fillId="2" borderId="9" xfId="0" applyFont="1" applyFill="1" applyBorder="1" applyAlignment="1">
      <alignment horizontal="center" vertical="center"/>
    </xf>
    <xf numFmtId="0" fontId="21" fillId="7" borderId="0" xfId="0" applyFont="1" applyFill="1" applyAlignment="1">
      <alignment horizontal="center" vertical="center"/>
    </xf>
    <xf numFmtId="0" fontId="19" fillId="2" borderId="45" xfId="0" applyFont="1" applyFill="1" applyBorder="1" applyAlignment="1">
      <alignment horizontal="center" vertical="center"/>
    </xf>
    <xf numFmtId="0" fontId="102" fillId="18" borderId="49" xfId="0" applyFont="1" applyFill="1" applyBorder="1" applyAlignment="1">
      <alignment horizontal="center" vertical="center"/>
    </xf>
    <xf numFmtId="0" fontId="104" fillId="0" borderId="49" xfId="0" applyFont="1" applyBorder="1" applyAlignment="1">
      <alignment horizontal="justify" vertical="center" wrapText="1"/>
    </xf>
    <xf numFmtId="0" fontId="105" fillId="0" borderId="49" xfId="0" applyFont="1" applyBorder="1" applyAlignment="1">
      <alignment horizontal="justify" vertical="center" wrapText="1"/>
    </xf>
    <xf numFmtId="0" fontId="105" fillId="0" borderId="49" xfId="0" applyFont="1" applyBorder="1" applyAlignment="1">
      <alignment horizontal="center" vertical="center"/>
    </xf>
    <xf numFmtId="0" fontId="104" fillId="18" borderId="49" xfId="0" applyFont="1" applyFill="1" applyBorder="1" applyAlignment="1">
      <alignment horizontal="justify" vertical="center" wrapText="1"/>
    </xf>
    <xf numFmtId="0" fontId="105" fillId="18" borderId="49" xfId="0" applyFont="1" applyFill="1" applyBorder="1" applyAlignment="1">
      <alignment horizontal="justify" vertical="center" wrapText="1"/>
    </xf>
    <xf numFmtId="0" fontId="105" fillId="18" borderId="49" xfId="0" applyFont="1" applyFill="1" applyBorder="1" applyAlignment="1">
      <alignment horizontal="center" vertical="center"/>
    </xf>
    <xf numFmtId="0" fontId="103" fillId="0" borderId="48" xfId="0" applyFont="1" applyBorder="1" applyAlignment="1">
      <alignment horizontal="justify" vertical="center"/>
    </xf>
    <xf numFmtId="0" fontId="103" fillId="18" borderId="48" xfId="0" applyFont="1" applyFill="1" applyBorder="1" applyAlignment="1">
      <alignment horizontal="justify" vertical="center"/>
    </xf>
    <xf numFmtId="0" fontId="0" fillId="9" borderId="0" xfId="0" applyFill="1"/>
    <xf numFmtId="0" fontId="0" fillId="9" borderId="0" xfId="0" applyFill="1" applyAlignment="1">
      <alignment horizontal="center"/>
    </xf>
    <xf numFmtId="0" fontId="106" fillId="9" borderId="0" xfId="0" applyFont="1" applyFill="1"/>
    <xf numFmtId="0" fontId="100" fillId="9" borderId="0" xfId="0" applyFont="1" applyFill="1"/>
    <xf numFmtId="0" fontId="100" fillId="9" borderId="0" xfId="0" applyFont="1" applyFill="1" applyAlignment="1">
      <alignment horizontal="center"/>
    </xf>
    <xf numFmtId="0" fontId="107" fillId="9" borderId="0" xfId="0" applyFont="1" applyFill="1"/>
    <xf numFmtId="0" fontId="1" fillId="9" borderId="30" xfId="0" applyFont="1" applyFill="1" applyBorder="1" applyAlignment="1" applyProtection="1">
      <alignment horizontal="center" vertical="center"/>
      <protection locked="0"/>
    </xf>
    <xf numFmtId="0" fontId="1" fillId="9" borderId="0" xfId="0" applyFont="1" applyFill="1"/>
    <xf numFmtId="0" fontId="109" fillId="9" borderId="30" xfId="0" applyFont="1" applyFill="1" applyBorder="1" applyAlignment="1">
      <alignment horizontal="left" vertical="center" wrapText="1"/>
    </xf>
    <xf numFmtId="0" fontId="110" fillId="0" borderId="0" xfId="0" applyFont="1"/>
    <xf numFmtId="0" fontId="3" fillId="9" borderId="15" xfId="0" applyFont="1" applyFill="1" applyBorder="1" applyAlignment="1" applyProtection="1">
      <alignment horizontal="center" vertical="center"/>
      <protection locked="0"/>
    </xf>
    <xf numFmtId="0" fontId="3" fillId="9" borderId="0" xfId="0" applyFont="1" applyFill="1"/>
    <xf numFmtId="0" fontId="109" fillId="9" borderId="15" xfId="0" applyFont="1" applyFill="1" applyBorder="1" applyAlignment="1">
      <alignment horizontal="left" vertical="center" wrapText="1"/>
    </xf>
    <xf numFmtId="0" fontId="111" fillId="0" borderId="30" xfId="0" applyFont="1" applyBorder="1" applyAlignment="1" applyProtection="1">
      <alignment horizontal="center" vertical="center"/>
      <protection locked="0"/>
    </xf>
    <xf numFmtId="0" fontId="111" fillId="7" borderId="0" xfId="0" applyFont="1" applyFill="1"/>
    <xf numFmtId="0" fontId="3" fillId="0" borderId="30" xfId="0" applyFont="1" applyBorder="1" applyAlignment="1" applyProtection="1">
      <alignment horizontal="center" vertical="center"/>
      <protection locked="0"/>
    </xf>
    <xf numFmtId="0" fontId="109" fillId="0" borderId="30" xfId="0" applyFont="1" applyFill="1" applyBorder="1" applyAlignment="1">
      <alignment horizontal="left" vertical="center" wrapText="1"/>
    </xf>
    <xf numFmtId="0" fontId="109" fillId="0" borderId="30" xfId="0" applyFont="1" applyBorder="1" applyAlignment="1">
      <alignment horizontal="left" vertical="center" wrapText="1"/>
    </xf>
    <xf numFmtId="0" fontId="9" fillId="7" borderId="0" xfId="0" applyFont="1" applyFill="1" applyAlignment="1">
      <alignment horizontal="center" vertical="center"/>
    </xf>
    <xf numFmtId="0" fontId="19" fillId="0" borderId="46" xfId="0" applyFont="1" applyBorder="1" applyAlignment="1">
      <alignment horizontal="center" vertical="center"/>
    </xf>
    <xf numFmtId="0" fontId="19" fillId="9" borderId="46" xfId="0" applyFont="1" applyFill="1" applyBorder="1" applyAlignment="1">
      <alignment horizontal="center" vertical="center"/>
    </xf>
    <xf numFmtId="0" fontId="19" fillId="0" borderId="15" xfId="0" applyFont="1" applyBorder="1" applyAlignment="1">
      <alignment horizontal="center" vertical="center"/>
    </xf>
    <xf numFmtId="0" fontId="11" fillId="9" borderId="16" xfId="0" applyFont="1" applyFill="1" applyBorder="1" applyAlignment="1">
      <alignment horizontal="center" vertical="center"/>
    </xf>
    <xf numFmtId="0" fontId="11" fillId="0" borderId="46" xfId="0" applyFont="1" applyBorder="1" applyAlignment="1">
      <alignment horizontal="center" vertical="center"/>
    </xf>
    <xf numFmtId="0" fontId="19" fillId="0" borderId="47" xfId="0" applyFont="1" applyBorder="1" applyAlignment="1">
      <alignment horizontal="center" vertical="center"/>
    </xf>
    <xf numFmtId="0" fontId="112" fillId="7" borderId="0" xfId="0" applyFont="1" applyFill="1" applyAlignment="1">
      <alignment horizontal="center" vertical="center"/>
    </xf>
    <xf numFmtId="0" fontId="108" fillId="0" borderId="0" xfId="0" applyFont="1" applyAlignment="1">
      <alignment horizontal="center" vertical="center"/>
    </xf>
    <xf numFmtId="0" fontId="11" fillId="7" borderId="0" xfId="0" applyFont="1" applyFill="1"/>
    <xf numFmtId="0" fontId="11" fillId="6" borderId="13" xfId="0" applyFont="1" applyFill="1" applyBorder="1" applyAlignment="1">
      <alignment horizontal="center"/>
    </xf>
    <xf numFmtId="0" fontId="11" fillId="2" borderId="9" xfId="0" applyFont="1" applyFill="1" applyBorder="1" applyAlignment="1">
      <alignment vertical="center"/>
    </xf>
    <xf numFmtId="0" fontId="3" fillId="7" borderId="0" xfId="0" applyFont="1" applyFill="1" applyBorder="1" applyAlignment="1">
      <alignment vertical="center" wrapText="1"/>
    </xf>
    <xf numFmtId="0" fontId="97" fillId="0" borderId="0" xfId="0" applyFont="1" applyAlignment="1">
      <alignment horizontal="center"/>
    </xf>
    <xf numFmtId="0" fontId="98" fillId="16" borderId="0" xfId="0" applyFont="1" applyFill="1" applyAlignment="1">
      <alignment horizontal="center"/>
    </xf>
    <xf numFmtId="0" fontId="63" fillId="0" borderId="26" xfId="0" applyFont="1" applyBorder="1" applyAlignment="1" applyProtection="1">
      <alignment horizontal="left" vertical="center" wrapText="1" indent="1"/>
      <protection locked="0"/>
    </xf>
    <xf numFmtId="0" fontId="63" fillId="0" borderId="28" xfId="0" applyFont="1" applyBorder="1" applyAlignment="1" applyProtection="1">
      <alignment horizontal="left" vertical="center" wrapText="1" indent="1"/>
      <protection locked="0"/>
    </xf>
    <xf numFmtId="169" fontId="64" fillId="0" borderId="26" xfId="9" applyNumberFormat="1" applyFont="1" applyBorder="1" applyAlignment="1" applyProtection="1">
      <alignment horizontal="left" vertical="center" wrapText="1" indent="1"/>
      <protection locked="0"/>
    </xf>
    <xf numFmtId="169" fontId="63" fillId="0" borderId="27" xfId="0" applyNumberFormat="1" applyFont="1" applyBorder="1" applyAlignment="1" applyProtection="1">
      <alignment horizontal="left" vertical="center" wrapText="1" indent="1"/>
      <protection locked="0"/>
    </xf>
    <xf numFmtId="169" fontId="63" fillId="0" borderId="28" xfId="0" applyNumberFormat="1" applyFont="1" applyBorder="1" applyAlignment="1" applyProtection="1">
      <alignment horizontal="left" vertical="center" wrapText="1" indent="1"/>
      <protection locked="0"/>
    </xf>
    <xf numFmtId="0" fontId="63" fillId="0" borderId="27" xfId="0" applyFont="1" applyBorder="1" applyAlignment="1" applyProtection="1">
      <alignment horizontal="left" vertical="center" wrapText="1" indent="1"/>
      <protection locked="0"/>
    </xf>
    <xf numFmtId="169" fontId="63" fillId="0" borderId="26" xfId="0" applyNumberFormat="1" applyFont="1" applyBorder="1" applyAlignment="1" applyProtection="1">
      <alignment horizontal="left" vertical="center" wrapText="1" indent="1"/>
      <protection locked="0"/>
    </xf>
    <xf numFmtId="169" fontId="63" fillId="0" borderId="26" xfId="0" applyNumberFormat="1" applyFont="1" applyBorder="1" applyAlignment="1" applyProtection="1">
      <alignment horizontal="center" vertical="center" wrapText="1"/>
      <protection locked="0"/>
    </xf>
    <xf numFmtId="169" fontId="63" fillId="0" borderId="28" xfId="0" applyNumberFormat="1" applyFont="1" applyBorder="1" applyAlignment="1" applyProtection="1">
      <alignment horizontal="center" vertical="center" wrapText="1"/>
      <protection locked="0"/>
    </xf>
    <xf numFmtId="168" fontId="63" fillId="0" borderId="26" xfId="0" applyNumberFormat="1" applyFont="1" applyBorder="1" applyAlignment="1" applyProtection="1">
      <alignment horizontal="center" vertical="center" wrapText="1"/>
      <protection locked="0"/>
    </xf>
    <xf numFmtId="168" fontId="63" fillId="0" borderId="28" xfId="0" applyNumberFormat="1" applyFont="1" applyBorder="1" applyAlignment="1" applyProtection="1">
      <alignment horizontal="center" vertical="center" wrapText="1"/>
      <protection locked="0"/>
    </xf>
    <xf numFmtId="0" fontId="41" fillId="0" borderId="26" xfId="0" applyNumberFormat="1" applyFont="1" applyFill="1" applyBorder="1" applyAlignment="1" applyProtection="1">
      <alignment horizontal="left" vertical="center" wrapText="1" indent="1"/>
      <protection locked="0"/>
    </xf>
    <xf numFmtId="0" fontId="41" fillId="0" borderId="28" xfId="0" applyNumberFormat="1" applyFont="1" applyFill="1" applyBorder="1" applyAlignment="1" applyProtection="1">
      <alignment horizontal="left" vertical="center" wrapText="1" indent="1"/>
      <protection locked="0"/>
    </xf>
    <xf numFmtId="168" fontId="30" fillId="0" borderId="26" xfId="0" applyNumberFormat="1" applyFont="1" applyBorder="1" applyAlignment="1">
      <alignment horizontal="center"/>
    </xf>
    <xf numFmtId="168" fontId="30" fillId="0" borderId="28" xfId="0" applyNumberFormat="1" applyFont="1" applyBorder="1" applyAlignment="1">
      <alignment horizontal="center"/>
    </xf>
    <xf numFmtId="0" fontId="61" fillId="0" borderId="0" xfId="0" applyFont="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59" fillId="14" borderId="0" xfId="0" applyFont="1" applyFill="1" applyAlignment="1">
      <alignment horizontal="center"/>
    </xf>
    <xf numFmtId="0" fontId="76" fillId="7" borderId="0" xfId="0" applyFont="1" applyFill="1" applyAlignment="1">
      <alignment horizontal="center"/>
    </xf>
    <xf numFmtId="0" fontId="63" fillId="0" borderId="37" xfId="0" applyFont="1" applyBorder="1" applyAlignment="1" applyProtection="1">
      <alignment horizontal="center" vertical="center"/>
      <protection locked="0"/>
    </xf>
    <xf numFmtId="0" fontId="63" fillId="0" borderId="39" xfId="0" applyFont="1" applyBorder="1" applyAlignment="1" applyProtection="1">
      <alignment horizontal="center" vertical="center"/>
      <protection locked="0"/>
    </xf>
    <xf numFmtId="0" fontId="63" fillId="0" borderId="38" xfId="0" applyFont="1" applyBorder="1" applyAlignment="1" applyProtection="1">
      <alignment horizontal="center" vertical="center"/>
      <protection locked="0"/>
    </xf>
    <xf numFmtId="0" fontId="32" fillId="8" borderId="0" xfId="0" applyFont="1" applyFill="1" applyAlignment="1">
      <alignment horizontal="left" vertical="center"/>
    </xf>
    <xf numFmtId="0" fontId="41" fillId="9" borderId="0" xfId="0" applyFont="1" applyFill="1" applyAlignment="1" applyProtection="1">
      <alignment horizontal="center" vertical="center"/>
      <protection locked="0"/>
    </xf>
    <xf numFmtId="0" fontId="74" fillId="4" borderId="37" xfId="0" applyFont="1" applyFill="1" applyBorder="1" applyAlignment="1">
      <alignment horizontal="center" vertical="center" wrapText="1"/>
    </xf>
    <xf numFmtId="0" fontId="74" fillId="4" borderId="39" xfId="0" applyFont="1" applyFill="1" applyBorder="1" applyAlignment="1">
      <alignment horizontal="center" vertical="center" wrapText="1"/>
    </xf>
    <xf numFmtId="0" fontId="74" fillId="4" borderId="38" xfId="0" applyFont="1" applyFill="1" applyBorder="1" applyAlignment="1">
      <alignment horizontal="center" vertical="center" wrapText="1"/>
    </xf>
    <xf numFmtId="0" fontId="63" fillId="0" borderId="26" xfId="0" applyFont="1" applyBorder="1" applyAlignment="1" applyProtection="1">
      <alignment horizontal="left" vertical="center" wrapText="1"/>
      <protection locked="0"/>
    </xf>
    <xf numFmtId="0" fontId="63" fillId="0" borderId="27" xfId="0" applyFont="1" applyBorder="1" applyAlignment="1" applyProtection="1">
      <alignment horizontal="left" vertical="center" wrapText="1"/>
      <protection locked="0"/>
    </xf>
    <xf numFmtId="0" fontId="63" fillId="0" borderId="28" xfId="0" applyFont="1" applyBorder="1" applyAlignment="1" applyProtection="1">
      <alignment horizontal="left" vertical="center" wrapText="1"/>
      <protection locked="0"/>
    </xf>
    <xf numFmtId="0" fontId="88" fillId="7" borderId="0" xfId="0" applyFont="1" applyFill="1" applyAlignment="1">
      <alignment horizontal="left" vertical="center" wrapText="1"/>
    </xf>
    <xf numFmtId="0" fontId="89" fillId="7" borderId="0" xfId="0" applyFont="1" applyFill="1" applyAlignment="1">
      <alignment horizontal="left" vertical="center" wrapText="1"/>
    </xf>
    <xf numFmtId="0" fontId="81" fillId="7" borderId="0" xfId="0" applyFont="1" applyFill="1" applyAlignment="1">
      <alignment horizontal="right" vertical="center"/>
    </xf>
    <xf numFmtId="173" fontId="84" fillId="7" borderId="0" xfId="0" applyNumberFormat="1" applyFont="1" applyFill="1" applyAlignment="1">
      <alignment horizontal="center" vertical="center"/>
    </xf>
    <xf numFmtId="14" fontId="75" fillId="9" borderId="26" xfId="0" applyNumberFormat="1" applyFont="1" applyFill="1" applyBorder="1" applyAlignment="1" applyProtection="1">
      <alignment horizontal="center" vertical="center"/>
      <protection locked="0"/>
    </xf>
    <xf numFmtId="0" fontId="75" fillId="9" borderId="28" xfId="0" applyFont="1" applyFill="1" applyBorder="1" applyAlignment="1" applyProtection="1">
      <alignment horizontal="center" vertical="center"/>
      <protection locked="0"/>
    </xf>
    <xf numFmtId="0" fontId="71" fillId="8" borderId="0" xfId="0" applyFont="1" applyFill="1" applyAlignment="1">
      <alignment horizontal="left" vertical="center"/>
    </xf>
    <xf numFmtId="0" fontId="83" fillId="7" borderId="36" xfId="0" applyFont="1" applyFill="1" applyBorder="1" applyAlignment="1">
      <alignment horizontal="center" vertical="center"/>
    </xf>
    <xf numFmtId="0" fontId="33" fillId="7" borderId="0" xfId="0" applyFont="1" applyFill="1" applyAlignment="1">
      <alignment horizontal="center" vertical="center"/>
    </xf>
    <xf numFmtId="0" fontId="73" fillId="7" borderId="0" xfId="0" applyFont="1" applyFill="1" applyAlignment="1">
      <alignment horizontal="right" vertical="center" wrapText="1"/>
    </xf>
    <xf numFmtId="0" fontId="91" fillId="7" borderId="0" xfId="0" applyFont="1" applyFill="1" applyAlignment="1">
      <alignment horizontal="left" vertical="center" wrapText="1"/>
    </xf>
    <xf numFmtId="0" fontId="63" fillId="0" borderId="26" xfId="0" applyFont="1" applyBorder="1" applyAlignment="1" applyProtection="1">
      <alignment horizontal="center" vertical="center"/>
      <protection locked="0"/>
    </xf>
    <xf numFmtId="0" fontId="63" fillId="0" borderId="27" xfId="0" applyFont="1" applyBorder="1" applyAlignment="1" applyProtection="1">
      <alignment horizontal="center" vertical="center"/>
      <protection locked="0"/>
    </xf>
    <xf numFmtId="0" fontId="63" fillId="0" borderId="28" xfId="0" applyFont="1" applyBorder="1" applyAlignment="1" applyProtection="1">
      <alignment horizontal="center" vertical="center"/>
      <protection locked="0"/>
    </xf>
    <xf numFmtId="0" fontId="78" fillId="8" borderId="0" xfId="0" applyFont="1" applyFill="1" applyAlignment="1">
      <alignment horizontal="left" vertical="center"/>
    </xf>
    <xf numFmtId="0" fontId="0" fillId="0" borderId="26" xfId="0" applyBorder="1" applyAlignment="1" applyProtection="1">
      <alignment horizontal="center"/>
      <protection locked="0"/>
    </xf>
    <xf numFmtId="0" fontId="0" fillId="0" borderId="27" xfId="0" applyBorder="1" applyAlignment="1" applyProtection="1">
      <alignment horizontal="center"/>
      <protection locked="0"/>
    </xf>
    <xf numFmtId="0" fontId="0" fillId="0" borderId="28" xfId="0" applyBorder="1" applyAlignment="1" applyProtection="1">
      <alignment horizontal="center"/>
      <protection locked="0"/>
    </xf>
    <xf numFmtId="0" fontId="32" fillId="14" borderId="0" xfId="0" applyFont="1" applyFill="1" applyAlignment="1">
      <alignment horizontal="left" vertical="center"/>
    </xf>
    <xf numFmtId="0" fontId="70" fillId="9" borderId="0" xfId="0" applyFont="1" applyFill="1" applyBorder="1" applyAlignment="1">
      <alignment horizontal="left" vertical="top" wrapText="1"/>
    </xf>
    <xf numFmtId="0" fontId="43" fillId="7" borderId="0" xfId="0" applyFont="1" applyFill="1" applyAlignment="1">
      <alignment horizontal="center"/>
    </xf>
    <xf numFmtId="0" fontId="42" fillId="7" borderId="0" xfId="0" applyFont="1" applyFill="1" applyAlignment="1">
      <alignment horizontal="center" vertical="center"/>
    </xf>
    <xf numFmtId="0" fontId="74" fillId="4" borderId="37" xfId="0" applyFont="1" applyFill="1" applyBorder="1" applyAlignment="1">
      <alignment horizontal="center" vertical="center"/>
    </xf>
    <xf numFmtId="0" fontId="74" fillId="4" borderId="39" xfId="0" applyFont="1" applyFill="1" applyBorder="1" applyAlignment="1">
      <alignment horizontal="center" vertical="center"/>
    </xf>
    <xf numFmtId="0" fontId="74" fillId="4" borderId="38" xfId="0" applyFont="1" applyFill="1" applyBorder="1" applyAlignment="1">
      <alignment horizontal="center" vertical="center"/>
    </xf>
    <xf numFmtId="0" fontId="35" fillId="7" borderId="39" xfId="0" applyFont="1" applyFill="1" applyBorder="1" applyAlignment="1">
      <alignment horizontal="center"/>
    </xf>
    <xf numFmtId="0" fontId="27" fillId="7" borderId="0" xfId="0" applyFont="1" applyFill="1" applyBorder="1" applyAlignment="1">
      <alignment horizontal="left" vertical="center" wrapText="1"/>
    </xf>
    <xf numFmtId="0" fontId="101" fillId="17" borderId="56" xfId="0" applyFont="1" applyFill="1" applyBorder="1" applyAlignment="1">
      <alignment horizontal="center" vertical="center" wrapText="1"/>
    </xf>
    <xf numFmtId="0" fontId="101" fillId="17" borderId="57" xfId="0" applyFont="1" applyFill="1" applyBorder="1" applyAlignment="1">
      <alignment horizontal="center" vertical="center" wrapText="1"/>
    </xf>
    <xf numFmtId="0" fontId="101" fillId="17" borderId="58" xfId="0" applyFont="1" applyFill="1" applyBorder="1" applyAlignment="1">
      <alignment horizontal="center" vertical="center" wrapText="1"/>
    </xf>
    <xf numFmtId="0" fontId="101" fillId="17" borderId="59" xfId="0" applyFont="1" applyFill="1" applyBorder="1" applyAlignment="1">
      <alignment horizontal="center" vertical="center" wrapText="1"/>
    </xf>
    <xf numFmtId="0" fontId="101" fillId="17" borderId="52" xfId="0" applyFont="1" applyFill="1" applyBorder="1" applyAlignment="1">
      <alignment horizontal="center" vertical="center"/>
    </xf>
    <xf numFmtId="0" fontId="101" fillId="17" borderId="53" xfId="0" applyFont="1" applyFill="1" applyBorder="1" applyAlignment="1">
      <alignment horizontal="center" vertical="center"/>
    </xf>
    <xf numFmtId="0" fontId="101" fillId="17" borderId="51" xfId="0" applyFont="1" applyFill="1" applyBorder="1" applyAlignment="1">
      <alignment horizontal="center" vertical="center"/>
    </xf>
    <xf numFmtId="0" fontId="103" fillId="0" borderId="50" xfId="0" applyFont="1" applyBorder="1" applyAlignment="1">
      <alignment horizontal="justify" vertical="center"/>
    </xf>
    <xf numFmtId="0" fontId="103" fillId="0" borderId="48" xfId="0" applyFont="1" applyBorder="1" applyAlignment="1">
      <alignment horizontal="justify" vertical="center"/>
    </xf>
    <xf numFmtId="0" fontId="101" fillId="17" borderId="54" xfId="0" applyFont="1" applyFill="1" applyBorder="1" applyAlignment="1">
      <alignment horizontal="center" vertical="center" wrapText="1"/>
    </xf>
    <xf numFmtId="0" fontId="101" fillId="17" borderId="55" xfId="0" applyFont="1" applyFill="1" applyBorder="1" applyAlignment="1">
      <alignment horizontal="center" vertical="center" wrapText="1"/>
    </xf>
    <xf numFmtId="0" fontId="2" fillId="7" borderId="0" xfId="0" applyFont="1" applyFill="1" applyAlignment="1">
      <alignment horizontal="center" vertical="center"/>
    </xf>
    <xf numFmtId="0" fontId="1" fillId="2" borderId="0" xfId="0" applyFont="1" applyFill="1" applyAlignment="1">
      <alignment horizontal="center" vertical="center"/>
    </xf>
    <xf numFmtId="0" fontId="54" fillId="7" borderId="0" xfId="0" applyFont="1" applyFill="1" applyAlignment="1">
      <alignment horizontal="center" vertical="center"/>
    </xf>
    <xf numFmtId="0" fontId="23" fillId="0" borderId="32" xfId="0" applyFont="1" applyBorder="1" applyAlignment="1">
      <alignment horizontal="left" vertical="center" wrapText="1"/>
    </xf>
    <xf numFmtId="0" fontId="1" fillId="0" borderId="33" xfId="0" applyFont="1" applyBorder="1" applyAlignment="1">
      <alignment horizontal="left" vertical="center" wrapText="1"/>
    </xf>
    <xf numFmtId="0" fontId="1" fillId="0" borderId="34" xfId="0" applyFont="1" applyBorder="1" applyAlignment="1">
      <alignment horizontal="left" vertical="center" wrapText="1"/>
    </xf>
    <xf numFmtId="0" fontId="3" fillId="0" borderId="32" xfId="0" applyFont="1" applyBorder="1" applyAlignment="1">
      <alignment horizontal="left" vertical="center" wrapText="1"/>
    </xf>
    <xf numFmtId="0" fontId="3" fillId="0" borderId="33" xfId="0" applyFont="1" applyBorder="1" applyAlignment="1">
      <alignment horizontal="left" vertical="center" wrapText="1"/>
    </xf>
    <xf numFmtId="0" fontId="3" fillId="0" borderId="34" xfId="0" applyFont="1" applyBorder="1" applyAlignment="1">
      <alignment horizontal="left" vertical="center" wrapText="1"/>
    </xf>
    <xf numFmtId="0" fontId="3" fillId="9" borderId="32" xfId="0" applyFont="1" applyFill="1" applyBorder="1" applyAlignment="1">
      <alignment horizontal="left" vertical="center" wrapText="1"/>
    </xf>
    <xf numFmtId="0" fontId="3" fillId="9" borderId="33" xfId="0" applyFont="1" applyFill="1" applyBorder="1" applyAlignment="1">
      <alignment horizontal="left" vertical="center" wrapText="1"/>
    </xf>
    <xf numFmtId="0" fontId="3" fillId="9" borderId="34" xfId="0" applyFont="1" applyFill="1" applyBorder="1" applyAlignment="1">
      <alignment horizontal="left" vertical="center" wrapText="1"/>
    </xf>
    <xf numFmtId="0" fontId="23" fillId="9" borderId="32" xfId="0" applyFont="1" applyFill="1" applyBorder="1" applyAlignment="1">
      <alignment horizontal="left" vertical="center" wrapText="1"/>
    </xf>
    <xf numFmtId="0" fontId="1" fillId="9" borderId="33" xfId="0" applyFont="1" applyFill="1" applyBorder="1" applyAlignment="1">
      <alignment horizontal="left" vertical="center" wrapText="1"/>
    </xf>
    <xf numFmtId="0" fontId="1" fillId="9" borderId="34" xfId="0" applyFont="1" applyFill="1" applyBorder="1" applyAlignment="1">
      <alignment horizontal="left" vertical="center" wrapText="1"/>
    </xf>
    <xf numFmtId="0" fontId="11" fillId="6" borderId="8" xfId="0" applyFont="1" applyFill="1" applyBorder="1" applyAlignment="1">
      <alignment horizontal="center"/>
    </xf>
    <xf numFmtId="0" fontId="11" fillId="6" borderId="9" xfId="0" applyFont="1" applyFill="1" applyBorder="1" applyAlignment="1">
      <alignment horizontal="center"/>
    </xf>
    <xf numFmtId="0" fontId="11" fillId="6" borderId="10" xfId="0" applyFont="1" applyFill="1" applyBorder="1" applyAlignment="1">
      <alignment horizontal="center"/>
    </xf>
    <xf numFmtId="0" fontId="11" fillId="6" borderId="43" xfId="0" applyFont="1" applyFill="1" applyBorder="1" applyAlignment="1">
      <alignment horizontal="left" vertical="center" indent="2"/>
    </xf>
    <xf numFmtId="0" fontId="11" fillId="6" borderId="44" xfId="0" applyFont="1" applyFill="1" applyBorder="1" applyAlignment="1">
      <alignment horizontal="left" indent="2"/>
    </xf>
    <xf numFmtId="0" fontId="23" fillId="0" borderId="16" xfId="0" applyFont="1" applyBorder="1" applyAlignment="1">
      <alignment vertical="center" wrapText="1"/>
    </xf>
    <xf numFmtId="0" fontId="11" fillId="6" borderId="41" xfId="0" applyFont="1" applyFill="1" applyBorder="1" applyAlignment="1">
      <alignment horizontal="center" vertical="center"/>
    </xf>
    <xf numFmtId="0" fontId="11" fillId="6" borderId="6" xfId="0" applyFont="1" applyFill="1" applyBorder="1" applyAlignment="1">
      <alignment horizontal="center" vertical="center"/>
    </xf>
    <xf numFmtId="0" fontId="11" fillId="6" borderId="7" xfId="0" applyFont="1" applyFill="1" applyBorder="1" applyAlignment="1">
      <alignment horizontal="center" vertical="center"/>
    </xf>
    <xf numFmtId="0" fontId="11" fillId="6" borderId="42" xfId="0" applyFont="1" applyFill="1" applyBorder="1" applyAlignment="1">
      <alignment horizontal="center" vertical="center"/>
    </xf>
    <xf numFmtId="0" fontId="11" fillId="6" borderId="11" xfId="0" applyFont="1" applyFill="1" applyBorder="1" applyAlignment="1">
      <alignment horizontal="center" vertical="center"/>
    </xf>
    <xf numFmtId="0" fontId="11" fillId="6" borderId="12" xfId="0" applyFont="1" applyFill="1" applyBorder="1" applyAlignment="1">
      <alignment horizontal="center" vertical="center"/>
    </xf>
  </cellXfs>
  <cellStyles count="10">
    <cellStyle name="Euro" xfId="3" xr:uid="{00000000-0005-0000-0000-000000000000}"/>
    <cellStyle name="Hiperligação" xfId="9" builtinId="8"/>
    <cellStyle name="Moeda" xfId="1" builtinId="4"/>
    <cellStyle name="Normal" xfId="0" builtinId="0"/>
    <cellStyle name="Normal 2" xfId="4" xr:uid="{00000000-0005-0000-0000-000004000000}"/>
    <cellStyle name="Normal 2 2" xfId="5" xr:uid="{00000000-0005-0000-0000-000005000000}"/>
    <cellStyle name="Normal 3" xfId="2" xr:uid="{00000000-0005-0000-0000-000006000000}"/>
    <cellStyle name="Percent 2" xfId="6" xr:uid="{00000000-0005-0000-0000-000007000000}"/>
    <cellStyle name="Percentagem" xfId="8" builtinId="5"/>
    <cellStyle name="Vírgula" xfId="7" builtinId="3"/>
  </cellStyles>
  <dxfs count="345">
    <dxf>
      <font>
        <b/>
        <i/>
        <color theme="5" tint="-0.499984740745262"/>
      </font>
      <fill>
        <patternFill>
          <bgColor rgb="FFFDF0E9"/>
        </patternFill>
      </fill>
    </dxf>
    <dxf>
      <fill>
        <patternFill patternType="lightGray">
          <fgColor theme="0" tint="-0.14996795556505021"/>
        </patternFill>
      </fill>
    </dxf>
    <dxf>
      <font>
        <b/>
        <i/>
        <color theme="5" tint="-0.499984740745262"/>
      </font>
      <fill>
        <patternFill>
          <bgColor rgb="FFFDF0E9"/>
        </patternFill>
      </fill>
    </dxf>
    <dxf>
      <fill>
        <patternFill patternType="lightGray">
          <fgColor theme="0" tint="-0.14996795556505021"/>
        </patternFill>
      </fill>
    </dxf>
    <dxf>
      <font>
        <b/>
        <i/>
        <color theme="5" tint="-0.499984740745262"/>
      </font>
      <fill>
        <patternFill>
          <bgColor rgb="FFFDF0E9"/>
        </patternFill>
      </fill>
    </dxf>
    <dxf>
      <fill>
        <patternFill patternType="lightGray">
          <fgColor theme="0" tint="-0.14996795556505021"/>
        </patternFill>
      </fill>
    </dxf>
    <dxf>
      <font>
        <b/>
        <i/>
        <color theme="5" tint="-0.499984740745262"/>
      </font>
      <fill>
        <patternFill>
          <bgColor rgb="FFFDF0E9"/>
        </patternFill>
      </fill>
    </dxf>
    <dxf>
      <fill>
        <patternFill patternType="lightGray">
          <fgColor theme="0" tint="-0.14996795556505021"/>
        </patternFill>
      </fill>
    </dxf>
    <dxf>
      <font>
        <b/>
        <i/>
        <color theme="5" tint="-0.499984740745262"/>
      </font>
      <fill>
        <patternFill>
          <bgColor rgb="FFFDF0E9"/>
        </patternFill>
      </fill>
    </dxf>
    <dxf>
      <fill>
        <patternFill patternType="lightGray">
          <fgColor theme="0" tint="-0.14996795556505021"/>
        </patternFill>
      </fill>
    </dxf>
    <dxf>
      <font>
        <b/>
        <i/>
        <color theme="5" tint="-0.499984740745262"/>
      </font>
      <fill>
        <patternFill>
          <bgColor rgb="FFFDF0E9"/>
        </patternFill>
      </fill>
    </dxf>
    <dxf>
      <fill>
        <patternFill patternType="lightGray">
          <fgColor theme="0" tint="-0.14996795556505021"/>
        </patternFill>
      </fill>
    </dxf>
    <dxf>
      <font>
        <b/>
        <i/>
        <color theme="5" tint="-0.499984740745262"/>
      </font>
      <fill>
        <patternFill>
          <bgColor rgb="FFFDF0E9"/>
        </patternFill>
      </fill>
    </dxf>
    <dxf>
      <fill>
        <patternFill patternType="lightGray">
          <fgColor theme="0" tint="-0.14996795556505021"/>
        </patternFill>
      </fill>
    </dxf>
    <dxf>
      <font>
        <b/>
        <i/>
        <color theme="5" tint="-0.499984740745262"/>
      </font>
      <fill>
        <patternFill>
          <bgColor rgb="FFFDF0E9"/>
        </patternFill>
      </fill>
    </dxf>
    <dxf>
      <font>
        <color theme="0" tint="-0.14996795556505021"/>
      </font>
    </dxf>
    <dxf>
      <border>
        <top style="hair">
          <color theme="0" tint="-4.9989318521683403E-2"/>
        </top>
        <bottom/>
        <vertical/>
        <horizontal/>
      </border>
    </dxf>
    <dxf>
      <fill>
        <patternFill>
          <bgColor theme="3" tint="0.79998168889431442"/>
        </patternFill>
      </fill>
    </dxf>
    <dxf>
      <font>
        <color theme="0" tint="-0.14996795556505021"/>
      </font>
    </dxf>
    <dxf>
      <font>
        <color theme="0" tint="-0.14996795556505021"/>
      </font>
    </dxf>
    <dxf>
      <font>
        <color theme="0" tint="-0.14996795556505021"/>
      </font>
    </dxf>
    <dxf>
      <border>
        <top style="hair">
          <color theme="0" tint="-4.9989318521683403E-2"/>
        </top>
        <bottom/>
        <vertical/>
        <horizontal/>
      </border>
    </dxf>
    <dxf>
      <fill>
        <patternFill>
          <bgColor theme="3" tint="0.79998168889431442"/>
        </patternFill>
      </fill>
    </dxf>
    <dxf>
      <font>
        <color auto="1"/>
      </font>
      <fill>
        <patternFill patternType="none">
          <bgColor auto="1"/>
        </patternFill>
      </fill>
    </dxf>
    <dxf>
      <font>
        <color theme="0" tint="-0.14996795556505021"/>
      </font>
    </dxf>
    <dxf>
      <border>
        <top style="hair">
          <color theme="0" tint="-4.9989318521683403E-2"/>
        </top>
        <bottom/>
        <vertical/>
        <horizontal/>
      </border>
    </dxf>
    <dxf>
      <fill>
        <patternFill>
          <bgColor theme="3" tint="0.79998168889431442"/>
        </patternFill>
      </fill>
    </dxf>
    <dxf>
      <font>
        <color theme="0" tint="-0.14996795556505021"/>
      </font>
    </dxf>
    <dxf>
      <border>
        <top style="hair">
          <color theme="0" tint="-4.9989318521683403E-2"/>
        </top>
        <bottom/>
        <vertical/>
        <horizontal/>
      </border>
    </dxf>
    <dxf>
      <fill>
        <patternFill>
          <bgColor theme="3" tint="0.79998168889431442"/>
        </patternFill>
      </fill>
    </dxf>
    <dxf>
      <font>
        <color theme="0" tint="-0.14996795556505021"/>
      </font>
    </dxf>
    <dxf>
      <font>
        <color theme="0" tint="-0.14996795556505021"/>
      </font>
    </dxf>
    <dxf>
      <font>
        <color theme="0" tint="-0.14996795556505021"/>
      </font>
    </dxf>
    <dxf>
      <border>
        <top style="hair">
          <color theme="0" tint="-4.9989318521683403E-2"/>
        </top>
        <bottom/>
        <vertical/>
        <horizontal/>
      </border>
    </dxf>
    <dxf>
      <fill>
        <patternFill>
          <bgColor theme="3" tint="0.79998168889431442"/>
        </patternFill>
      </fill>
    </dxf>
    <dxf>
      <font>
        <color theme="0" tint="-0.14996795556505021"/>
      </font>
    </dxf>
    <dxf>
      <font>
        <color theme="0" tint="-0.14996795556505021"/>
      </font>
    </dxf>
    <dxf>
      <font>
        <color theme="0" tint="-0.14996795556505021"/>
      </font>
    </dxf>
    <dxf>
      <border>
        <top style="hair">
          <color theme="0" tint="-4.9989318521683403E-2"/>
        </top>
        <bottom/>
        <vertical/>
        <horizontal/>
      </border>
    </dxf>
    <dxf>
      <fill>
        <patternFill>
          <bgColor theme="3" tint="0.79998168889431442"/>
        </patternFill>
      </fill>
    </dxf>
    <dxf>
      <font>
        <color theme="0" tint="-0.14996795556505021"/>
      </font>
    </dxf>
    <dxf>
      <border>
        <top style="hair">
          <color theme="0" tint="-4.9989318521683403E-2"/>
        </top>
        <bottom/>
        <vertical/>
        <horizontal/>
      </border>
    </dxf>
    <dxf>
      <fill>
        <patternFill>
          <bgColor theme="3" tint="0.79998168889431442"/>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auto="1"/>
      </font>
      <fill>
        <patternFill patternType="none">
          <bgColor auto="1"/>
        </patternFill>
      </fill>
    </dxf>
    <dxf>
      <font>
        <color auto="1"/>
      </font>
      <fill>
        <patternFill patternType="none">
          <bgColor auto="1"/>
        </patternFill>
      </fill>
    </dxf>
    <dxf>
      <border>
        <top style="hair">
          <color theme="0" tint="-4.9989318521683403E-2"/>
        </top>
        <bottom/>
        <vertical/>
        <horizontal/>
      </border>
    </dxf>
    <dxf>
      <font>
        <color theme="0" tint="-0.14996795556505021"/>
      </font>
    </dxf>
    <dxf>
      <font>
        <color auto="1"/>
      </font>
      <fill>
        <patternFill patternType="none">
          <bgColor auto="1"/>
        </patternFill>
      </fill>
    </dxf>
    <dxf>
      <fill>
        <patternFill>
          <bgColor theme="3" tint="0.79998168889431442"/>
        </patternFill>
      </fill>
    </dxf>
    <dxf>
      <font>
        <color rgb="FFECEFF2"/>
      </font>
    </dxf>
    <dxf>
      <font>
        <color rgb="FFEEF5F6"/>
      </font>
      <fill>
        <patternFill>
          <bgColor rgb="FFECEFF2"/>
        </patternFill>
      </fill>
      <border>
        <left/>
        <right/>
        <top/>
        <bottom/>
      </border>
    </dxf>
    <dxf>
      <font>
        <b val="0"/>
        <i/>
        <color theme="0" tint="-0.34998626667073579"/>
      </font>
    </dxf>
    <dxf>
      <font>
        <color theme="0" tint="-0.34998626667073579"/>
      </font>
    </dxf>
    <dxf>
      <font>
        <color rgb="FFEEF5F6"/>
      </font>
      <fill>
        <patternFill>
          <bgColor rgb="FFECEFF2"/>
        </patternFill>
      </fill>
    </dxf>
    <dxf>
      <font>
        <color rgb="FFECEFF2"/>
      </font>
    </dxf>
    <dxf>
      <font>
        <color rgb="FFEEF5F6"/>
      </font>
      <fill>
        <patternFill>
          <bgColor rgb="FFECEFF2"/>
        </patternFill>
      </fill>
      <border>
        <left/>
        <right/>
        <top/>
        <bottom/>
      </border>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color rgb="FF9C0006"/>
      </font>
      <fill>
        <patternFill patternType="solid">
          <bgColor rgb="FFECEFF2"/>
        </patternFill>
      </fill>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color theme="0" tint="-0.24994659260841701"/>
      </font>
      <fill>
        <patternFill>
          <bgColor rgb="FFECEFF2"/>
        </patternFill>
      </fill>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color theme="0" tint="-0.24994659260841701"/>
      </font>
      <fill>
        <patternFill>
          <bgColor rgb="FFECEFF2"/>
        </patternFill>
      </fill>
    </dxf>
    <dxf>
      <font>
        <b val="0"/>
        <i/>
        <color theme="0" tint="-0.34998626667073579"/>
      </font>
    </dxf>
    <dxf>
      <font>
        <color theme="0" tint="-0.34998626667073579"/>
      </font>
    </dxf>
    <dxf>
      <font>
        <b val="0"/>
        <i/>
        <color auto="1"/>
      </font>
    </dxf>
    <dxf>
      <font>
        <color auto="1"/>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s>
  <tableStyles count="0" defaultTableStyle="TableStyleMedium2" defaultPivotStyle="PivotStyleLight16"/>
  <colors>
    <mruColors>
      <color rgb="FFECEFF2"/>
      <color rgb="FFEEF5F6"/>
      <color rgb="FF000000"/>
      <color rgb="FFFDF0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6.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6.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1</xdr:col>
      <xdr:colOff>1502789</xdr:colOff>
      <xdr:row>51</xdr:row>
      <xdr:rowOff>19210</xdr:rowOff>
    </xdr:from>
    <xdr:to>
      <xdr:col>1</xdr:col>
      <xdr:colOff>6006232</xdr:colOff>
      <xdr:row>54</xdr:row>
      <xdr:rowOff>122977</xdr:rowOff>
    </xdr:to>
    <xdr:sp macro="" textlink="">
      <xdr:nvSpPr>
        <xdr:cNvPr id="27" name="Subtítulo 2">
          <a:extLst>
            <a:ext uri="{FF2B5EF4-FFF2-40B4-BE49-F238E27FC236}">
              <a16:creationId xmlns:a16="http://schemas.microsoft.com/office/drawing/2014/main" id="{D0B60ED8-F8DD-4DA4-9BE0-98F048A2F99F}"/>
            </a:ext>
          </a:extLst>
        </xdr:cNvPr>
        <xdr:cNvSpPr>
          <a:spLocks noGrp="1"/>
        </xdr:cNvSpPr>
      </xdr:nvSpPr>
      <xdr:spPr>
        <a:xfrm>
          <a:off x="3040396" y="9925210"/>
          <a:ext cx="4503443" cy="675267"/>
        </a:xfrm>
        <a:prstGeom prst="rect">
          <a:avLst/>
        </a:prstGeom>
      </xdr:spPr>
      <xdr:txBody>
        <a:bodyPr vert="horz" wrap="square" lIns="91440" tIns="9144" rIns="91440" bIns="45720" rtlCol="0">
          <a:normAutofit/>
        </a:bodyPr>
        <a:lstStyle>
          <a:lvl1pPr marL="0" indent="0" algn="l" defTabSz="914400" rtl="0" eaLnBrk="1" latinLnBrk="0" hangingPunct="1">
            <a:spcBef>
              <a:spcPts val="800"/>
            </a:spcBef>
            <a:buFont typeface="Arial" pitchFamily="34" charset="0"/>
            <a:buNone/>
            <a:defRPr kumimoji="0" lang="en-US" sz="1400" b="0" i="0" u="none" strike="noStrike" kern="1200" cap="all" spc="400" normalizeH="0" baseline="0" noProof="0" dirty="0" smtClean="0">
              <a:ln>
                <a:noFill/>
              </a:ln>
              <a:solidFill>
                <a:schemeClr val="tx1"/>
              </a:solidFill>
              <a:effectLst/>
              <a:uLnTx/>
              <a:uFillTx/>
              <a:latin typeface="+mn-lt"/>
              <a:ea typeface="+mj-ea"/>
              <a:cs typeface="Tunga" pitchFamily="2"/>
            </a:defRPr>
          </a:lvl1pPr>
          <a:lvl2pPr marL="457200" indent="0" algn="ctr" defTabSz="914400" rtl="0" eaLnBrk="1" latinLnBrk="0" hangingPunct="1">
            <a:spcBef>
              <a:spcPts val="300"/>
            </a:spcBef>
            <a:buClr>
              <a:schemeClr val="accent2"/>
            </a:buClr>
            <a:buFont typeface="Wingdings" pitchFamily="2" charset="2"/>
            <a:buNone/>
            <a:defRPr sz="1600" kern="1200">
              <a:solidFill>
                <a:schemeClr val="tx1">
                  <a:tint val="75000"/>
                </a:schemeClr>
              </a:solidFill>
              <a:latin typeface="+mn-lt"/>
              <a:ea typeface="+mn-ea"/>
              <a:cs typeface="+mn-cs"/>
            </a:defRPr>
          </a:lvl2pPr>
          <a:lvl3pPr marL="914400" indent="0" algn="ctr" defTabSz="914400" rtl="0" eaLnBrk="1" latinLnBrk="0" hangingPunct="1">
            <a:spcBef>
              <a:spcPts val="300"/>
            </a:spcBef>
            <a:buClr>
              <a:schemeClr val="accent2"/>
            </a:buClr>
            <a:buFont typeface="Wingdings" pitchFamily="2" charset="2"/>
            <a:buNone/>
            <a:defRPr sz="1600" kern="1200">
              <a:solidFill>
                <a:schemeClr val="tx1">
                  <a:tint val="75000"/>
                </a:schemeClr>
              </a:solidFill>
              <a:latin typeface="+mn-lt"/>
              <a:ea typeface="+mn-ea"/>
              <a:cs typeface="+mn-cs"/>
            </a:defRPr>
          </a:lvl3pPr>
          <a:lvl4pPr marL="1371600" indent="0" algn="ctr" defTabSz="914400" rtl="0" eaLnBrk="1" latinLnBrk="0" hangingPunct="1">
            <a:spcBef>
              <a:spcPts val="300"/>
            </a:spcBef>
            <a:buClr>
              <a:schemeClr val="accent2"/>
            </a:buClr>
            <a:buFont typeface="Wingdings" pitchFamily="2" charset="2"/>
            <a:buNone/>
            <a:defRPr sz="1600" kern="1200">
              <a:solidFill>
                <a:schemeClr val="tx1">
                  <a:tint val="75000"/>
                </a:schemeClr>
              </a:solidFill>
              <a:latin typeface="+mn-lt"/>
              <a:ea typeface="+mn-ea"/>
              <a:cs typeface="+mn-cs"/>
            </a:defRPr>
          </a:lvl4pPr>
          <a:lvl5pPr marL="1828800" indent="0" algn="ctr" defTabSz="914400" rtl="0" eaLnBrk="1" latinLnBrk="0" hangingPunct="1">
            <a:spcBef>
              <a:spcPts val="300"/>
            </a:spcBef>
            <a:buClr>
              <a:schemeClr val="accent2"/>
            </a:buClr>
            <a:buFont typeface="Wingdings" pitchFamily="2" charset="2"/>
            <a:buNone/>
            <a:defRPr sz="1600" kern="1200">
              <a:solidFill>
                <a:schemeClr val="tx1">
                  <a:tint val="75000"/>
                </a:schemeClr>
              </a:solidFill>
              <a:latin typeface="+mn-lt"/>
              <a:ea typeface="+mn-ea"/>
              <a:cs typeface="+mn-cs"/>
            </a:defRPr>
          </a:lvl5pPr>
          <a:lvl6pPr marL="2286000" indent="0" algn="ctr" defTabSz="914400" rtl="0" eaLnBrk="1" latinLnBrk="0" hangingPunct="1">
            <a:spcBef>
              <a:spcPts val="300"/>
            </a:spcBef>
            <a:buClr>
              <a:schemeClr val="accent2"/>
            </a:buClr>
            <a:buFont typeface="Wingdings" pitchFamily="2" charset="2"/>
            <a:buNone/>
            <a:defRPr sz="1400" kern="1200">
              <a:solidFill>
                <a:schemeClr val="tx1">
                  <a:tint val="75000"/>
                </a:schemeClr>
              </a:solidFill>
              <a:latin typeface="+mn-lt"/>
              <a:ea typeface="+mn-ea"/>
              <a:cs typeface="+mn-cs"/>
            </a:defRPr>
          </a:lvl6pPr>
          <a:lvl7pPr marL="2743200" indent="0" algn="ctr" defTabSz="914400" rtl="0" eaLnBrk="1" latinLnBrk="0" hangingPunct="1">
            <a:spcBef>
              <a:spcPts val="300"/>
            </a:spcBef>
            <a:buClr>
              <a:schemeClr val="accent2"/>
            </a:buClr>
            <a:buFont typeface="Wingdings" pitchFamily="2" charset="2"/>
            <a:buNone/>
            <a:defRPr sz="1400" kern="1200">
              <a:solidFill>
                <a:schemeClr val="tx1">
                  <a:tint val="75000"/>
                </a:schemeClr>
              </a:solidFill>
              <a:latin typeface="+mn-lt"/>
              <a:ea typeface="+mn-ea"/>
              <a:cs typeface="+mn-cs"/>
            </a:defRPr>
          </a:lvl7pPr>
          <a:lvl8pPr marL="3200400" indent="0" algn="ctr" defTabSz="914400" rtl="0" eaLnBrk="1" latinLnBrk="0" hangingPunct="1">
            <a:spcBef>
              <a:spcPts val="300"/>
            </a:spcBef>
            <a:buClr>
              <a:schemeClr val="accent2"/>
            </a:buClr>
            <a:buFont typeface="Wingdings" pitchFamily="2" charset="2"/>
            <a:buNone/>
            <a:defRPr sz="1400" kern="1200">
              <a:solidFill>
                <a:schemeClr val="tx1">
                  <a:tint val="75000"/>
                </a:schemeClr>
              </a:solidFill>
              <a:latin typeface="+mn-lt"/>
              <a:ea typeface="+mn-ea"/>
              <a:cs typeface="+mn-cs"/>
            </a:defRPr>
          </a:lvl8pPr>
          <a:lvl9pPr marL="3657600" indent="0" algn="ctr" defTabSz="914400" rtl="0" eaLnBrk="1" latinLnBrk="0" hangingPunct="1">
            <a:spcBef>
              <a:spcPts val="300"/>
            </a:spcBef>
            <a:buClr>
              <a:schemeClr val="accent2"/>
            </a:buClr>
            <a:buFont typeface="Wingdings" pitchFamily="2" charset="2"/>
            <a:buNone/>
            <a:defRPr sz="1400" kern="1200">
              <a:solidFill>
                <a:schemeClr val="tx1">
                  <a:tint val="75000"/>
                </a:schemeClr>
              </a:solidFill>
              <a:latin typeface="+mn-lt"/>
              <a:ea typeface="+mn-ea"/>
              <a:cs typeface="+mn-cs"/>
            </a:defRPr>
          </a:lvl9pPr>
        </a:lstStyle>
        <a:p>
          <a:r>
            <a:rPr lang="pt-PT" b="1">
              <a:solidFill>
                <a:sysClr val="windowText" lastClr="000000"/>
              </a:solidFill>
            </a:rPr>
            <a:t>Formulário de candidatura</a:t>
          </a:r>
          <a:endParaRPr lang="pt-PT" sz="1200" b="1">
            <a:solidFill>
              <a:sysClr val="windowText" lastClr="000000"/>
            </a:solidFill>
          </a:endParaRPr>
        </a:p>
        <a:p>
          <a:pPr algn="r"/>
          <a:r>
            <a:rPr lang="pt-PT" sz="1200" b="1">
              <a:solidFill>
                <a:sysClr val="windowText" lastClr="000000"/>
              </a:solidFill>
            </a:rPr>
            <a:t>(Versão</a:t>
          </a:r>
          <a:r>
            <a:rPr lang="pt-PT" sz="1200" b="1" baseline="0">
              <a:solidFill>
                <a:sysClr val="windowText" lastClr="000000"/>
              </a:solidFill>
            </a:rPr>
            <a:t> 1 - janeiro 2022</a:t>
          </a:r>
          <a:r>
            <a:rPr lang="pt-PT" b="1" baseline="0">
              <a:solidFill>
                <a:sysClr val="windowText" lastClr="000000"/>
              </a:solidFill>
            </a:rPr>
            <a:t>)</a:t>
          </a:r>
          <a:endParaRPr lang="en-US" b="1">
            <a:solidFill>
              <a:sysClr val="windowText" lastClr="000000"/>
            </a:solidFill>
          </a:endParaRPr>
        </a:p>
      </xdr:txBody>
    </xdr:sp>
    <xdr:clientData/>
  </xdr:twoCellAnchor>
  <xdr:twoCellAnchor>
    <xdr:from>
      <xdr:col>1</xdr:col>
      <xdr:colOff>361951</xdr:colOff>
      <xdr:row>59</xdr:row>
      <xdr:rowOff>9846</xdr:rowOff>
    </xdr:from>
    <xdr:to>
      <xdr:col>1</xdr:col>
      <xdr:colOff>4756738</xdr:colOff>
      <xdr:row>62</xdr:row>
      <xdr:rowOff>113613</xdr:rowOff>
    </xdr:to>
    <xdr:sp macro="" textlink="">
      <xdr:nvSpPr>
        <xdr:cNvPr id="28" name="Subtítulo 2">
          <a:extLst>
            <a:ext uri="{FF2B5EF4-FFF2-40B4-BE49-F238E27FC236}">
              <a16:creationId xmlns:a16="http://schemas.microsoft.com/office/drawing/2014/main" id="{D49AF842-B307-402D-892D-032C233FA275}"/>
            </a:ext>
          </a:extLst>
        </xdr:cNvPr>
        <xdr:cNvSpPr>
          <a:spLocks noGrp="1"/>
        </xdr:cNvSpPr>
      </xdr:nvSpPr>
      <xdr:spPr>
        <a:xfrm>
          <a:off x="1899558" y="11439846"/>
          <a:ext cx="4394787" cy="675267"/>
        </a:xfrm>
        <a:prstGeom prst="rect">
          <a:avLst/>
        </a:prstGeom>
      </xdr:spPr>
      <xdr:txBody>
        <a:bodyPr vert="horz" wrap="square" lIns="91440" tIns="9144" rIns="91440" bIns="45720" rtlCol="0">
          <a:normAutofit/>
        </a:bodyPr>
        <a:lstStyle>
          <a:lvl1pPr marL="0" indent="0" algn="l" defTabSz="914400" rtl="0" eaLnBrk="1" latinLnBrk="0" hangingPunct="1">
            <a:spcBef>
              <a:spcPts val="800"/>
            </a:spcBef>
            <a:buFont typeface="Arial" pitchFamily="34" charset="0"/>
            <a:buNone/>
            <a:defRPr kumimoji="0" lang="en-US" sz="1400" b="0" i="0" u="none" strike="noStrike" kern="1200" cap="all" spc="400" normalizeH="0" baseline="0" noProof="0" dirty="0" smtClean="0">
              <a:ln>
                <a:noFill/>
              </a:ln>
              <a:solidFill>
                <a:schemeClr val="tx1"/>
              </a:solidFill>
              <a:effectLst/>
              <a:uLnTx/>
              <a:uFillTx/>
              <a:latin typeface="+mn-lt"/>
              <a:ea typeface="+mj-ea"/>
              <a:cs typeface="Tunga" pitchFamily="2"/>
            </a:defRPr>
          </a:lvl1pPr>
          <a:lvl2pPr marL="457200" indent="0" algn="ctr" defTabSz="914400" rtl="0" eaLnBrk="1" latinLnBrk="0" hangingPunct="1">
            <a:spcBef>
              <a:spcPts val="300"/>
            </a:spcBef>
            <a:buClr>
              <a:schemeClr val="accent2"/>
            </a:buClr>
            <a:buFont typeface="Wingdings" pitchFamily="2" charset="2"/>
            <a:buNone/>
            <a:defRPr sz="1600" kern="1200">
              <a:solidFill>
                <a:schemeClr val="tx1">
                  <a:tint val="75000"/>
                </a:schemeClr>
              </a:solidFill>
              <a:latin typeface="+mn-lt"/>
              <a:ea typeface="+mn-ea"/>
              <a:cs typeface="+mn-cs"/>
            </a:defRPr>
          </a:lvl2pPr>
          <a:lvl3pPr marL="914400" indent="0" algn="ctr" defTabSz="914400" rtl="0" eaLnBrk="1" latinLnBrk="0" hangingPunct="1">
            <a:spcBef>
              <a:spcPts val="300"/>
            </a:spcBef>
            <a:buClr>
              <a:schemeClr val="accent2"/>
            </a:buClr>
            <a:buFont typeface="Wingdings" pitchFamily="2" charset="2"/>
            <a:buNone/>
            <a:defRPr sz="1600" kern="1200">
              <a:solidFill>
                <a:schemeClr val="tx1">
                  <a:tint val="75000"/>
                </a:schemeClr>
              </a:solidFill>
              <a:latin typeface="+mn-lt"/>
              <a:ea typeface="+mn-ea"/>
              <a:cs typeface="+mn-cs"/>
            </a:defRPr>
          </a:lvl3pPr>
          <a:lvl4pPr marL="1371600" indent="0" algn="ctr" defTabSz="914400" rtl="0" eaLnBrk="1" latinLnBrk="0" hangingPunct="1">
            <a:spcBef>
              <a:spcPts val="300"/>
            </a:spcBef>
            <a:buClr>
              <a:schemeClr val="accent2"/>
            </a:buClr>
            <a:buFont typeface="Wingdings" pitchFamily="2" charset="2"/>
            <a:buNone/>
            <a:defRPr sz="1600" kern="1200">
              <a:solidFill>
                <a:schemeClr val="tx1">
                  <a:tint val="75000"/>
                </a:schemeClr>
              </a:solidFill>
              <a:latin typeface="+mn-lt"/>
              <a:ea typeface="+mn-ea"/>
              <a:cs typeface="+mn-cs"/>
            </a:defRPr>
          </a:lvl4pPr>
          <a:lvl5pPr marL="1828800" indent="0" algn="ctr" defTabSz="914400" rtl="0" eaLnBrk="1" latinLnBrk="0" hangingPunct="1">
            <a:spcBef>
              <a:spcPts val="300"/>
            </a:spcBef>
            <a:buClr>
              <a:schemeClr val="accent2"/>
            </a:buClr>
            <a:buFont typeface="Wingdings" pitchFamily="2" charset="2"/>
            <a:buNone/>
            <a:defRPr sz="1600" kern="1200">
              <a:solidFill>
                <a:schemeClr val="tx1">
                  <a:tint val="75000"/>
                </a:schemeClr>
              </a:solidFill>
              <a:latin typeface="+mn-lt"/>
              <a:ea typeface="+mn-ea"/>
              <a:cs typeface="+mn-cs"/>
            </a:defRPr>
          </a:lvl5pPr>
          <a:lvl6pPr marL="2286000" indent="0" algn="ctr" defTabSz="914400" rtl="0" eaLnBrk="1" latinLnBrk="0" hangingPunct="1">
            <a:spcBef>
              <a:spcPts val="300"/>
            </a:spcBef>
            <a:buClr>
              <a:schemeClr val="accent2"/>
            </a:buClr>
            <a:buFont typeface="Wingdings" pitchFamily="2" charset="2"/>
            <a:buNone/>
            <a:defRPr sz="1400" kern="1200">
              <a:solidFill>
                <a:schemeClr val="tx1">
                  <a:tint val="75000"/>
                </a:schemeClr>
              </a:solidFill>
              <a:latin typeface="+mn-lt"/>
              <a:ea typeface="+mn-ea"/>
              <a:cs typeface="+mn-cs"/>
            </a:defRPr>
          </a:lvl6pPr>
          <a:lvl7pPr marL="2743200" indent="0" algn="ctr" defTabSz="914400" rtl="0" eaLnBrk="1" latinLnBrk="0" hangingPunct="1">
            <a:spcBef>
              <a:spcPts val="300"/>
            </a:spcBef>
            <a:buClr>
              <a:schemeClr val="accent2"/>
            </a:buClr>
            <a:buFont typeface="Wingdings" pitchFamily="2" charset="2"/>
            <a:buNone/>
            <a:defRPr sz="1400" kern="1200">
              <a:solidFill>
                <a:schemeClr val="tx1">
                  <a:tint val="75000"/>
                </a:schemeClr>
              </a:solidFill>
              <a:latin typeface="+mn-lt"/>
              <a:ea typeface="+mn-ea"/>
              <a:cs typeface="+mn-cs"/>
            </a:defRPr>
          </a:lvl7pPr>
          <a:lvl8pPr marL="3200400" indent="0" algn="ctr" defTabSz="914400" rtl="0" eaLnBrk="1" latinLnBrk="0" hangingPunct="1">
            <a:spcBef>
              <a:spcPts val="300"/>
            </a:spcBef>
            <a:buClr>
              <a:schemeClr val="accent2"/>
            </a:buClr>
            <a:buFont typeface="Wingdings" pitchFamily="2" charset="2"/>
            <a:buNone/>
            <a:defRPr sz="1400" kern="1200">
              <a:solidFill>
                <a:schemeClr val="tx1">
                  <a:tint val="75000"/>
                </a:schemeClr>
              </a:solidFill>
              <a:latin typeface="+mn-lt"/>
              <a:ea typeface="+mn-ea"/>
              <a:cs typeface="+mn-cs"/>
            </a:defRPr>
          </a:lvl8pPr>
          <a:lvl9pPr marL="3657600" indent="0" algn="ctr" defTabSz="914400" rtl="0" eaLnBrk="1" latinLnBrk="0" hangingPunct="1">
            <a:spcBef>
              <a:spcPts val="300"/>
            </a:spcBef>
            <a:buClr>
              <a:schemeClr val="accent2"/>
            </a:buClr>
            <a:buFont typeface="Wingdings" pitchFamily="2" charset="2"/>
            <a:buNone/>
            <a:defRPr sz="1400" kern="1200">
              <a:solidFill>
                <a:schemeClr val="tx1">
                  <a:tint val="75000"/>
                </a:schemeClr>
              </a:solidFill>
              <a:latin typeface="+mn-lt"/>
              <a:ea typeface="+mn-ea"/>
              <a:cs typeface="+mn-cs"/>
            </a:defRPr>
          </a:lvl9pPr>
        </a:lstStyle>
        <a:p>
          <a:r>
            <a:rPr lang="pt-PT" b="1">
              <a:solidFill>
                <a:sysClr val="windowText" lastClr="000000"/>
              </a:solidFill>
            </a:rPr>
            <a:t>Contactos:</a:t>
          </a:r>
        </a:p>
        <a:p>
          <a:pPr lvl="1"/>
          <a:r>
            <a:rPr lang="pt-PT" b="1">
              <a:solidFill>
                <a:sysClr val="windowText" lastClr="000000"/>
              </a:solidFill>
            </a:rPr>
            <a:t>fundoazul@dgpm.mm.gov.pt</a:t>
          </a:r>
          <a:endParaRPr lang="en-US" b="1">
            <a:solidFill>
              <a:sysClr val="windowText" lastClr="000000"/>
            </a:solidFill>
          </a:endParaRPr>
        </a:p>
      </xdr:txBody>
    </xdr:sp>
    <xdr:clientData/>
  </xdr:twoCellAnchor>
  <xdr:twoCellAnchor editAs="oneCell">
    <xdr:from>
      <xdr:col>1</xdr:col>
      <xdr:colOff>2857580</xdr:colOff>
      <xdr:row>66</xdr:row>
      <xdr:rowOff>98375</xdr:rowOff>
    </xdr:from>
    <xdr:to>
      <xdr:col>1</xdr:col>
      <xdr:colOff>4314266</xdr:colOff>
      <xdr:row>69</xdr:row>
      <xdr:rowOff>66700</xdr:rowOff>
    </xdr:to>
    <xdr:pic>
      <xdr:nvPicPr>
        <xdr:cNvPr id="32" name="Picture 31" descr="https://static.wixstatic.com/media/eb00d2_dc72f528717a406bbc212888c69d7e0b~mv2.png/v1/fill/w_125,h_47,al_c,usm_0.66_1.00_0.01/eb00d2_dc72f528717a406bbc212888c69d7e0b~mv2.png">
          <a:extLst>
            <a:ext uri="{FF2B5EF4-FFF2-40B4-BE49-F238E27FC236}">
              <a16:creationId xmlns:a16="http://schemas.microsoft.com/office/drawing/2014/main" id="{0573DC80-98B5-46A2-9474-752475F6CF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2433" y="12626551"/>
          <a:ext cx="1456686" cy="5062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264085</xdr:colOff>
      <xdr:row>66</xdr:row>
      <xdr:rowOff>92822</xdr:rowOff>
    </xdr:from>
    <xdr:to>
      <xdr:col>0</xdr:col>
      <xdr:colOff>1502335</xdr:colOff>
      <xdr:row>68</xdr:row>
      <xdr:rowOff>151428</xdr:rowOff>
    </xdr:to>
    <xdr:pic>
      <xdr:nvPicPr>
        <xdr:cNvPr id="20" name="image1.png">
          <a:extLst>
            <a:ext uri="{FF2B5EF4-FFF2-40B4-BE49-F238E27FC236}">
              <a16:creationId xmlns:a16="http://schemas.microsoft.com/office/drawing/2014/main" id="{5CC56395-690E-45D8-A44E-84D11EE024C9}"/>
            </a:ext>
          </a:extLst>
        </xdr:cNvPr>
        <xdr:cNvPicPr>
          <a:picLocks noChangeAspect="1"/>
        </xdr:cNvPicPr>
      </xdr:nvPicPr>
      <xdr:blipFill>
        <a:blip xmlns:r="http://schemas.openxmlformats.org/officeDocument/2006/relationships" r:embed="rId2" cstate="print"/>
        <a:stretch>
          <a:fillRect/>
        </a:stretch>
      </xdr:blipFill>
      <xdr:spPr>
        <a:xfrm>
          <a:off x="264085" y="12620998"/>
          <a:ext cx="1238250" cy="417195"/>
        </a:xfrm>
        <a:prstGeom prst="rect">
          <a:avLst/>
        </a:prstGeom>
      </xdr:spPr>
    </xdr:pic>
    <xdr:clientData/>
  </xdr:twoCellAnchor>
  <xdr:twoCellAnchor editAs="oneCell">
    <xdr:from>
      <xdr:col>1</xdr:col>
      <xdr:colOff>4530352</xdr:colOff>
      <xdr:row>66</xdr:row>
      <xdr:rowOff>89646</xdr:rowOff>
    </xdr:from>
    <xdr:to>
      <xdr:col>1</xdr:col>
      <xdr:colOff>5991487</xdr:colOff>
      <xdr:row>69</xdr:row>
      <xdr:rowOff>1978</xdr:rowOff>
    </xdr:to>
    <xdr:pic>
      <xdr:nvPicPr>
        <xdr:cNvPr id="21" name="image2.jpeg">
          <a:extLst>
            <a:ext uri="{FF2B5EF4-FFF2-40B4-BE49-F238E27FC236}">
              <a16:creationId xmlns:a16="http://schemas.microsoft.com/office/drawing/2014/main" id="{C73E7F69-7ED7-480A-B3A5-AF453787BDF1}"/>
            </a:ext>
          </a:extLst>
        </xdr:cNvPr>
        <xdr:cNvPicPr>
          <a:picLocks noChangeAspect="1"/>
        </xdr:cNvPicPr>
      </xdr:nvPicPr>
      <xdr:blipFill>
        <a:blip xmlns:r="http://schemas.openxmlformats.org/officeDocument/2006/relationships" r:embed="rId3" cstate="print"/>
        <a:stretch>
          <a:fillRect/>
        </a:stretch>
      </xdr:blipFill>
      <xdr:spPr>
        <a:xfrm>
          <a:off x="6155205" y="12393705"/>
          <a:ext cx="1461135" cy="443865"/>
        </a:xfrm>
        <a:prstGeom prst="rect">
          <a:avLst/>
        </a:prstGeom>
      </xdr:spPr>
    </xdr:pic>
    <xdr:clientData/>
  </xdr:twoCellAnchor>
  <xdr:twoCellAnchor editAs="oneCell">
    <xdr:from>
      <xdr:col>0</xdr:col>
      <xdr:colOff>0</xdr:colOff>
      <xdr:row>18</xdr:row>
      <xdr:rowOff>0</xdr:rowOff>
    </xdr:from>
    <xdr:to>
      <xdr:col>2</xdr:col>
      <xdr:colOff>0</xdr:colOff>
      <xdr:row>27</xdr:row>
      <xdr:rowOff>58728</xdr:rowOff>
    </xdr:to>
    <xdr:pic>
      <xdr:nvPicPr>
        <xdr:cNvPr id="4" name="Imagem 3">
          <a:extLst>
            <a:ext uri="{FF2B5EF4-FFF2-40B4-BE49-F238E27FC236}">
              <a16:creationId xmlns:a16="http://schemas.microsoft.com/office/drawing/2014/main" id="{6300546C-BACB-4CFC-9607-B8B0E27F595F}"/>
            </a:ext>
          </a:extLst>
        </xdr:cNvPr>
        <xdr:cNvPicPr>
          <a:picLocks noChangeAspect="1"/>
        </xdr:cNvPicPr>
      </xdr:nvPicPr>
      <xdr:blipFill>
        <a:blip xmlns:r="http://schemas.openxmlformats.org/officeDocument/2006/relationships" r:embed="rId4">
          <a:duotone>
            <a:prstClr val="black"/>
            <a:srgbClr val="4472C4">
              <a:tint val="45000"/>
              <a:satMod val="400000"/>
            </a:srgbClr>
          </a:duotone>
          <a:extLst>
            <a:ext uri="{28A0092B-C50C-407E-A947-70E740481C1C}">
              <a14:useLocalDpi xmlns:a14="http://schemas.microsoft.com/office/drawing/2010/main" val="0"/>
            </a:ext>
          </a:extLst>
        </a:blip>
        <a:stretch>
          <a:fillRect/>
        </a:stretch>
      </xdr:blipFill>
      <xdr:spPr>
        <a:xfrm>
          <a:off x="0" y="3406588"/>
          <a:ext cx="8135471" cy="1672375"/>
        </a:xfrm>
        <a:prstGeom prst="rect">
          <a:avLst/>
        </a:prstGeom>
      </xdr:spPr>
    </xdr:pic>
    <xdr:clientData/>
  </xdr:twoCellAnchor>
  <xdr:twoCellAnchor editAs="oneCell">
    <xdr:from>
      <xdr:col>0</xdr:col>
      <xdr:colOff>874060</xdr:colOff>
      <xdr:row>24</xdr:row>
      <xdr:rowOff>28759</xdr:rowOff>
    </xdr:from>
    <xdr:to>
      <xdr:col>1</xdr:col>
      <xdr:colOff>1378089</xdr:colOff>
      <xdr:row>26</xdr:row>
      <xdr:rowOff>115232</xdr:rowOff>
    </xdr:to>
    <xdr:pic>
      <xdr:nvPicPr>
        <xdr:cNvPr id="6" name="Imagem 5">
          <a:extLst>
            <a:ext uri="{FF2B5EF4-FFF2-40B4-BE49-F238E27FC236}">
              <a16:creationId xmlns:a16="http://schemas.microsoft.com/office/drawing/2014/main" id="{6F04B20C-C5DF-4800-8D51-2C31861E50C3}"/>
            </a:ext>
          </a:extLst>
        </xdr:cNvPr>
        <xdr:cNvPicPr>
          <a:picLocks noChangeAspect="1"/>
        </xdr:cNvPicPr>
      </xdr:nvPicPr>
      <xdr:blipFill>
        <a:blip xmlns:r="http://schemas.openxmlformats.org/officeDocument/2006/relationships" r:embed="rId5">
          <a:alphaModFix/>
          <a:extLst>
            <a:ext uri="{28A0092B-C50C-407E-A947-70E740481C1C}">
              <a14:useLocalDpi xmlns:a14="http://schemas.microsoft.com/office/drawing/2010/main" val="0"/>
            </a:ext>
          </a:extLst>
        </a:blip>
        <a:stretch>
          <a:fillRect/>
        </a:stretch>
      </xdr:blipFill>
      <xdr:spPr>
        <a:xfrm>
          <a:off x="874060" y="4511112"/>
          <a:ext cx="2125707" cy="445061"/>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sam@201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4" tint="0.79998168889431442"/>
    <pageSetUpPr fitToPage="1"/>
  </sheetPr>
  <dimension ref="A1:B82"/>
  <sheetViews>
    <sheetView showGridLines="0" showRowColHeaders="0" tabSelected="1" topLeftCell="A31" zoomScale="85" zoomScaleNormal="85" workbookViewId="0">
      <selection activeCell="A10" sqref="A10:B11"/>
    </sheetView>
  </sheetViews>
  <sheetFormatPr defaultColWidth="0" defaultRowHeight="15" zeroHeight="1"/>
  <cols>
    <col min="1" max="1" width="23.140625" style="30" customWidth="1"/>
    <col min="2" max="2" width="93.140625" style="30" customWidth="1"/>
    <col min="3" max="16384" width="9.140625" style="30" hidden="1"/>
  </cols>
  <sheetData>
    <row r="1" spans="1:2">
      <c r="A1" s="143"/>
    </row>
    <row r="2" spans="1:2">
      <c r="A2" s="31"/>
    </row>
    <row r="3" spans="1:2"/>
    <row r="4" spans="1:2"/>
    <row r="5" spans="1:2"/>
    <row r="6" spans="1:2"/>
    <row r="7" spans="1:2"/>
    <row r="8" spans="1:2" ht="46.5">
      <c r="A8" s="332" t="s">
        <v>313</v>
      </c>
      <c r="B8" s="332"/>
    </row>
    <row r="9" spans="1:2"/>
    <row r="10" spans="1:2">
      <c r="A10" s="333" t="s">
        <v>314</v>
      </c>
      <c r="B10" s="333"/>
    </row>
    <row r="11" spans="1:2">
      <c r="A11" s="333"/>
      <c r="B11" s="333"/>
    </row>
    <row r="12" spans="1:2"/>
    <row r="13" spans="1:2"/>
    <row r="14" spans="1:2"/>
    <row r="15" spans="1:2"/>
    <row r="16" spans="1:2"/>
    <row r="17" s="30" customFormat="1"/>
    <row r="18" s="30" customFormat="1"/>
    <row r="19" s="30" customFormat="1"/>
    <row r="20" s="30" customFormat="1"/>
    <row r="21" s="30" customFormat="1"/>
    <row r="22" s="30" customFormat="1"/>
    <row r="23" s="30" customFormat="1"/>
    <row r="24" s="30" customFormat="1"/>
    <row r="25" s="30" customFormat="1"/>
    <row r="26" s="30" customFormat="1"/>
    <row r="27" s="30" customFormat="1"/>
    <row r="28" s="30" customFormat="1"/>
    <row r="29" s="30" customFormat="1"/>
    <row r="30" s="30" customFormat="1"/>
    <row r="31" s="30" customFormat="1"/>
    <row r="32" s="30" customFormat="1" ht="18" customHeight="1"/>
    <row r="33" spans="1:2"/>
    <row r="34" spans="1:2"/>
    <row r="35" spans="1:2"/>
    <row r="36" spans="1:2"/>
    <row r="37" spans="1:2"/>
    <row r="38" spans="1:2">
      <c r="A38" s="77"/>
    </row>
    <row r="39" spans="1:2">
      <c r="A39" s="77"/>
    </row>
    <row r="40" spans="1:2">
      <c r="A40" s="77"/>
    </row>
    <row r="41" spans="1:2">
      <c r="A41" s="77"/>
    </row>
    <row r="42" spans="1:2">
      <c r="A42" s="77"/>
    </row>
    <row r="43" spans="1:2"/>
    <row r="44" spans="1:2" ht="23.25">
      <c r="B44" s="153" t="str">
        <f>+IF('Dados do Projeto'!C6="","",UPPER('Dados do Projeto'!C6))</f>
        <v/>
      </c>
    </row>
    <row r="45" spans="1:2" ht="18.75">
      <c r="B45" s="154" t="str">
        <f>+IF(Beneficiários!C6="","","Beneficiário Final Líder: "&amp;Beneficiários!C6)</f>
        <v/>
      </c>
    </row>
    <row r="46" spans="1:2" ht="15.75">
      <c r="B46" s="152"/>
    </row>
    <row r="47" spans="1:2" ht="18.75">
      <c r="B47" s="155" t="str">
        <f>+IF(OR('Dados do Projeto'!B10="Selecione uma opção:",'Dados do Projeto'!B10=""),"",'Dados do Projeto'!B10)</f>
        <v/>
      </c>
    </row>
    <row r="48" spans="1:2"/>
    <row r="49" spans="2:2"/>
    <row r="50" spans="2:2">
      <c r="B50"/>
    </row>
    <row r="51" spans="2:2">
      <c r="B51" s="285"/>
    </row>
    <row r="52" spans="2:2">
      <c r="B52" s="285"/>
    </row>
    <row r="53" spans="2:2">
      <c r="B53" s="285"/>
    </row>
    <row r="54" spans="2:2">
      <c r="B54" s="285"/>
    </row>
    <row r="55" spans="2:2">
      <c r="B55" s="285"/>
    </row>
    <row r="56" spans="2:2">
      <c r="B56" s="285"/>
    </row>
    <row r="57" spans="2:2">
      <c r="B57" s="285"/>
    </row>
    <row r="58" spans="2:2">
      <c r="B58" s="285"/>
    </row>
    <row r="59" spans="2:2">
      <c r="B59" s="285"/>
    </row>
    <row r="60" spans="2:2">
      <c r="B60" s="285"/>
    </row>
    <row r="61" spans="2:2">
      <c r="B61" s="285"/>
    </row>
    <row r="62" spans="2:2">
      <c r="B62" s="285"/>
    </row>
    <row r="63" spans="2:2"/>
    <row r="64" spans="2:2"/>
    <row r="65" spans="2:2"/>
    <row r="66" spans="2:2"/>
    <row r="67" spans="2:2"/>
    <row r="68" spans="2:2"/>
    <row r="69" spans="2:2"/>
    <row r="70" spans="2:2">
      <c r="B70" s="151" t="s">
        <v>316</v>
      </c>
    </row>
    <row r="81" s="30" customFormat="1" hidden="1"/>
    <row r="82" s="30" customFormat="1" hidden="1"/>
  </sheetData>
  <sheetProtection algorithmName="SHA-512" hashValue="cSik1Tz45tYyQ3zQXX/wEno79gCNwQRXae27jW+wgHcZo6qak/YxcjWDNg/mq6qIr4flbw5K91I98hsLVzCVkg==" saltValue="MFrPRF41eVvRAtFvz/d0Jw==" spinCount="100000" sheet="1" selectLockedCells="1" selectUnlockedCells="1"/>
  <mergeCells count="2">
    <mergeCell ref="A8:B8"/>
    <mergeCell ref="A10:B11"/>
  </mergeCells>
  <pageMargins left="0.7" right="0.7" top="0.5" bottom="0.5" header="0.3" footer="0.3"/>
  <pageSetup paperSize="9" scale="7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1:J120"/>
  <sheetViews>
    <sheetView topLeftCell="A10" workbookViewId="0">
      <selection activeCell="F16" sqref="F16"/>
    </sheetView>
  </sheetViews>
  <sheetFormatPr defaultRowHeight="15"/>
  <cols>
    <col min="1" max="1" width="3.42578125" customWidth="1"/>
    <col min="2" max="2" width="21.140625" customWidth="1"/>
    <col min="3" max="3" width="15.140625" customWidth="1"/>
    <col min="4" max="4" width="15.85546875" customWidth="1"/>
    <col min="5" max="5" width="15.7109375" customWidth="1"/>
    <col min="6" max="8" width="14.28515625" customWidth="1"/>
    <col min="9" max="9" width="16.5703125" customWidth="1"/>
    <col min="10" max="10" width="3.5703125" customWidth="1"/>
  </cols>
  <sheetData>
    <row r="1" spans="1:10" s="79" customFormat="1" ht="12.75">
      <c r="A1" s="80"/>
      <c r="B1" s="86"/>
      <c r="C1" s="84"/>
      <c r="D1" s="84"/>
      <c r="E1" s="84"/>
      <c r="F1" s="84"/>
      <c r="G1" s="84"/>
      <c r="H1" s="84"/>
      <c r="I1" s="84"/>
      <c r="J1" s="84"/>
    </row>
    <row r="2" spans="1:10" s="79" customFormat="1" ht="12.75">
      <c r="A2" s="80"/>
      <c r="B2" s="87" t="s">
        <v>269</v>
      </c>
      <c r="C2" s="84"/>
      <c r="D2" s="84"/>
      <c r="E2" s="84"/>
      <c r="F2" s="84"/>
      <c r="G2" s="84"/>
      <c r="H2" s="84"/>
      <c r="I2" s="84"/>
      <c r="J2" s="84"/>
    </row>
    <row r="3" spans="1:10" s="79" customFormat="1" ht="6" customHeight="1">
      <c r="A3" s="80"/>
      <c r="B3" s="84"/>
      <c r="C3" s="84"/>
      <c r="D3" s="84"/>
      <c r="E3" s="84"/>
      <c r="F3" s="84"/>
      <c r="G3" s="84"/>
      <c r="H3" s="84"/>
      <c r="I3" s="84"/>
      <c r="J3" s="84"/>
    </row>
    <row r="4" spans="1:10" s="79" customFormat="1" ht="12.75">
      <c r="A4" s="80"/>
      <c r="B4" s="82" t="s">
        <v>258</v>
      </c>
      <c r="C4" s="83"/>
      <c r="D4" s="83"/>
      <c r="E4" s="83"/>
      <c r="F4" s="83"/>
      <c r="G4" s="83"/>
      <c r="H4" s="83"/>
      <c r="I4" s="83"/>
      <c r="J4" s="84"/>
    </row>
    <row r="5" spans="1:10" s="79" customFormat="1" ht="12.75">
      <c r="A5" s="80"/>
      <c r="B5" s="84"/>
      <c r="C5" s="84"/>
      <c r="D5" s="84"/>
      <c r="E5" s="84"/>
      <c r="F5" s="84"/>
      <c r="G5" s="84"/>
      <c r="H5" s="84"/>
      <c r="I5" s="84"/>
      <c r="J5" s="84"/>
    </row>
    <row r="6" spans="1:10" s="79" customFormat="1" ht="12.75">
      <c r="A6" s="80"/>
      <c r="B6" s="214" t="s">
        <v>130</v>
      </c>
      <c r="C6" s="334"/>
      <c r="D6" s="339"/>
      <c r="E6" s="339"/>
      <c r="F6" s="335"/>
      <c r="G6" s="216"/>
      <c r="H6" s="216" t="s">
        <v>267</v>
      </c>
      <c r="I6" s="265"/>
      <c r="J6" s="84"/>
    </row>
    <row r="7" spans="1:10" s="79" customFormat="1" ht="12.75">
      <c r="A7" s="80"/>
      <c r="B7" s="217"/>
      <c r="C7" s="84"/>
      <c r="D7" s="84"/>
      <c r="E7" s="84"/>
      <c r="F7" s="84"/>
      <c r="G7" s="84"/>
      <c r="H7" s="84"/>
      <c r="I7" s="84"/>
      <c r="J7" s="84"/>
    </row>
    <row r="8" spans="1:10" s="79" customFormat="1" ht="12.75">
      <c r="A8" s="80"/>
      <c r="B8" s="214" t="s">
        <v>131</v>
      </c>
      <c r="C8" s="334"/>
      <c r="D8" s="339"/>
      <c r="E8" s="339"/>
      <c r="F8" s="339"/>
      <c r="G8" s="339"/>
      <c r="H8" s="339"/>
      <c r="I8" s="335"/>
      <c r="J8" s="84"/>
    </row>
    <row r="9" spans="1:10" s="79" customFormat="1" ht="12.75">
      <c r="A9" s="80"/>
      <c r="B9" s="218"/>
      <c r="C9" s="84"/>
      <c r="D9" s="84"/>
      <c r="E9" s="84"/>
      <c r="F9" s="84"/>
      <c r="G9" s="84"/>
      <c r="H9" s="84"/>
      <c r="I9" s="84"/>
      <c r="J9" s="84"/>
    </row>
    <row r="10" spans="1:10" s="79" customFormat="1" ht="12.75">
      <c r="A10" s="80"/>
      <c r="B10" s="214" t="s">
        <v>132</v>
      </c>
      <c r="C10" s="340"/>
      <c r="D10" s="337"/>
      <c r="E10" s="337"/>
      <c r="F10" s="338"/>
      <c r="G10" s="84"/>
      <c r="H10" s="216" t="s">
        <v>133</v>
      </c>
      <c r="I10" s="219"/>
      <c r="J10" s="84"/>
    </row>
    <row r="11" spans="1:10" s="79" customFormat="1" ht="12.75">
      <c r="A11" s="80"/>
      <c r="B11" s="218"/>
      <c r="C11" s="84"/>
      <c r="D11" s="84"/>
      <c r="E11" s="84"/>
      <c r="F11" s="84"/>
      <c r="G11" s="84"/>
      <c r="H11" s="84"/>
      <c r="I11" s="84"/>
      <c r="J11" s="84"/>
    </row>
    <row r="12" spans="1:10" s="79" customFormat="1" ht="12.75">
      <c r="A12" s="80"/>
      <c r="B12" s="214" t="s">
        <v>134</v>
      </c>
      <c r="C12" s="340"/>
      <c r="D12" s="337"/>
      <c r="E12" s="337"/>
      <c r="F12" s="338"/>
      <c r="G12" s="216" t="s">
        <v>135</v>
      </c>
      <c r="H12" s="341"/>
      <c r="I12" s="342"/>
      <c r="J12" s="84"/>
    </row>
    <row r="13" spans="1:10" s="79" customFormat="1" ht="12.75">
      <c r="A13" s="80"/>
      <c r="B13" s="218"/>
      <c r="C13" s="84"/>
      <c r="D13" s="84"/>
      <c r="E13" s="84"/>
      <c r="F13" s="84"/>
      <c r="G13" s="220"/>
      <c r="H13" s="84"/>
      <c r="I13" s="84"/>
      <c r="J13" s="84"/>
    </row>
    <row r="14" spans="1:10" s="79" customFormat="1" ht="12.75">
      <c r="A14" s="80"/>
      <c r="B14" s="214" t="s">
        <v>136</v>
      </c>
      <c r="C14" s="336"/>
      <c r="D14" s="337"/>
      <c r="E14" s="337"/>
      <c r="F14" s="338"/>
      <c r="G14" s="216" t="s">
        <v>137</v>
      </c>
      <c r="H14" s="343"/>
      <c r="I14" s="344"/>
      <c r="J14" s="84"/>
    </row>
    <row r="15" spans="1:10" s="79" customFormat="1" ht="12.75">
      <c r="A15" s="80"/>
      <c r="B15" s="218"/>
      <c r="C15" s="84"/>
      <c r="D15" s="84"/>
      <c r="E15" s="84"/>
      <c r="F15" s="84"/>
      <c r="G15" s="84"/>
      <c r="H15" s="84"/>
      <c r="I15" s="84"/>
      <c r="J15" s="84"/>
    </row>
    <row r="16" spans="1:10" s="79" customFormat="1" ht="26.1" customHeight="1">
      <c r="A16" s="80"/>
      <c r="B16" s="214" t="s">
        <v>186</v>
      </c>
      <c r="C16" s="334"/>
      <c r="D16" s="335"/>
      <c r="E16" s="221" t="s">
        <v>138</v>
      </c>
      <c r="F16" s="222"/>
      <c r="G16" s="216"/>
      <c r="H16" s="84"/>
      <c r="I16" s="84"/>
      <c r="J16" s="84"/>
    </row>
    <row r="17" spans="1:10" s="79" customFormat="1" ht="12.75">
      <c r="A17" s="80"/>
      <c r="B17" s="218"/>
      <c r="C17" s="84"/>
      <c r="D17" s="84"/>
      <c r="E17" s="223"/>
      <c r="F17" s="84"/>
      <c r="G17" s="84"/>
      <c r="H17" s="84"/>
      <c r="I17" s="84"/>
      <c r="J17" s="84"/>
    </row>
    <row r="18" spans="1:10" s="79" customFormat="1" ht="12.75">
      <c r="A18" s="80"/>
      <c r="B18" s="214" t="s">
        <v>139</v>
      </c>
      <c r="C18" s="336"/>
      <c r="D18" s="337"/>
      <c r="E18" s="337"/>
      <c r="F18" s="338"/>
      <c r="G18" s="84"/>
      <c r="H18" s="84"/>
      <c r="I18" s="84"/>
      <c r="J18" s="84"/>
    </row>
    <row r="19" spans="1:10" s="79" customFormat="1" ht="12.75">
      <c r="A19" s="80"/>
      <c r="B19" s="218"/>
      <c r="C19" s="84"/>
      <c r="D19" s="84"/>
      <c r="E19" s="223"/>
      <c r="F19" s="84"/>
      <c r="G19" s="84"/>
      <c r="H19" s="84"/>
      <c r="I19" s="84"/>
      <c r="J19" s="84"/>
    </row>
    <row r="20" spans="1:10" s="79" customFormat="1" ht="12.75">
      <c r="A20" s="80"/>
      <c r="B20" s="214" t="s">
        <v>140</v>
      </c>
      <c r="C20" s="224"/>
      <c r="D20" s="84"/>
      <c r="E20" s="221"/>
      <c r="F20" s="221"/>
      <c r="G20" s="221" t="s">
        <v>268</v>
      </c>
      <c r="H20" s="222"/>
      <c r="I20" s="84"/>
      <c r="J20" s="84"/>
    </row>
    <row r="21" spans="1:10" s="79" customFormat="1" ht="12.75">
      <c r="A21" s="80"/>
      <c r="B21" s="214"/>
      <c r="C21" s="214"/>
      <c r="D21" s="84"/>
      <c r="E21" s="221"/>
      <c r="F21" s="221"/>
      <c r="G21" s="84"/>
      <c r="H21" s="84"/>
      <c r="I21" s="84"/>
      <c r="J21" s="84"/>
    </row>
    <row r="22" spans="1:10" s="79" customFormat="1" ht="12.75">
      <c r="A22" s="80"/>
      <c r="B22" s="82" t="s">
        <v>315</v>
      </c>
      <c r="C22" s="83"/>
      <c r="D22" s="83"/>
      <c r="E22" s="83"/>
      <c r="F22" s="83"/>
      <c r="G22" s="83"/>
      <c r="H22" s="83"/>
      <c r="I22" s="83"/>
      <c r="J22" s="84"/>
    </row>
    <row r="23" spans="1:10" s="79" customFormat="1" ht="12.75">
      <c r="A23" s="80"/>
      <c r="B23" s="84"/>
      <c r="C23" s="84"/>
      <c r="D23" s="84"/>
      <c r="E23" s="84"/>
      <c r="F23" s="84"/>
      <c r="G23" s="84"/>
      <c r="H23" s="84"/>
      <c r="I23" s="84"/>
      <c r="J23" s="84"/>
    </row>
    <row r="24" spans="1:10" s="79" customFormat="1" ht="24">
      <c r="A24" s="80"/>
      <c r="B24" s="225" t="s">
        <v>232</v>
      </c>
      <c r="C24" s="224"/>
      <c r="D24" s="226"/>
      <c r="E24" s="221" t="s">
        <v>141</v>
      </c>
      <c r="F24" s="334"/>
      <c r="G24" s="339"/>
      <c r="H24" s="339"/>
      <c r="I24" s="335"/>
      <c r="J24" s="84"/>
    </row>
    <row r="25" spans="1:10" s="79" customFormat="1" ht="12.75">
      <c r="A25" s="80"/>
      <c r="B25" s="217"/>
      <c r="C25" s="84"/>
      <c r="D25" s="84"/>
      <c r="E25" s="84"/>
      <c r="F25" s="84"/>
      <c r="G25" s="84"/>
      <c r="H25" s="84"/>
      <c r="I25" s="84"/>
      <c r="J25" s="84"/>
    </row>
    <row r="26" spans="1:10" s="79" customFormat="1" ht="12.75">
      <c r="A26" s="80"/>
      <c r="B26" s="214" t="s">
        <v>130</v>
      </c>
      <c r="C26" s="334"/>
      <c r="D26" s="339"/>
      <c r="E26" s="339"/>
      <c r="F26" s="335"/>
      <c r="G26" s="221" t="s">
        <v>267</v>
      </c>
      <c r="H26" s="347"/>
      <c r="I26" s="348"/>
      <c r="J26" s="84"/>
    </row>
    <row r="27" spans="1:10" s="79" customFormat="1" ht="12.75">
      <c r="A27" s="80"/>
      <c r="B27" s="217"/>
      <c r="C27" s="84"/>
      <c r="D27" s="84"/>
      <c r="E27" s="84"/>
      <c r="F27" s="84"/>
      <c r="G27" s="84"/>
      <c r="H27" s="84"/>
      <c r="I27" s="84"/>
      <c r="J27" s="84"/>
    </row>
    <row r="28" spans="1:10" s="79" customFormat="1" ht="12.75">
      <c r="A28" s="80"/>
      <c r="B28" s="214" t="s">
        <v>131</v>
      </c>
      <c r="C28" s="334"/>
      <c r="D28" s="339"/>
      <c r="E28" s="339"/>
      <c r="F28" s="339"/>
      <c r="G28" s="339"/>
      <c r="H28" s="339"/>
      <c r="I28" s="335"/>
      <c r="J28" s="84"/>
    </row>
    <row r="29" spans="1:10" s="79" customFormat="1" ht="12.75">
      <c r="A29" s="80"/>
      <c r="B29" s="218"/>
      <c r="C29" s="84"/>
      <c r="D29" s="84"/>
      <c r="E29" s="84"/>
      <c r="F29" s="84"/>
      <c r="G29" s="84"/>
      <c r="H29" s="84"/>
      <c r="I29" s="84"/>
      <c r="J29" s="84"/>
    </row>
    <row r="30" spans="1:10" s="79" customFormat="1" ht="12.75">
      <c r="A30" s="80"/>
      <c r="B30" s="214" t="s">
        <v>132</v>
      </c>
      <c r="C30" s="340"/>
      <c r="D30" s="337"/>
      <c r="E30" s="337"/>
      <c r="F30" s="338"/>
      <c r="G30" s="84"/>
      <c r="H30" s="221" t="s">
        <v>133</v>
      </c>
      <c r="I30" s="219"/>
      <c r="J30" s="84"/>
    </row>
    <row r="31" spans="1:10" s="79" customFormat="1" ht="12.75">
      <c r="A31" s="80"/>
      <c r="B31" s="218"/>
      <c r="C31" s="84"/>
      <c r="D31" s="84"/>
      <c r="E31" s="84"/>
      <c r="F31" s="84"/>
      <c r="G31" s="84"/>
      <c r="H31" s="84"/>
      <c r="I31" s="84"/>
      <c r="J31" s="84"/>
    </row>
    <row r="32" spans="1:10" s="79" customFormat="1" ht="12.75">
      <c r="A32" s="80"/>
      <c r="B32" s="214" t="s">
        <v>134</v>
      </c>
      <c r="C32" s="340"/>
      <c r="D32" s="337"/>
      <c r="E32" s="337"/>
      <c r="F32" s="338"/>
      <c r="G32" s="221" t="s">
        <v>135</v>
      </c>
      <c r="H32" s="341"/>
      <c r="I32" s="342"/>
      <c r="J32" s="84"/>
    </row>
    <row r="33" spans="1:10" s="79" customFormat="1" ht="12.75">
      <c r="A33" s="80"/>
      <c r="B33" s="218"/>
      <c r="C33" s="84"/>
      <c r="D33" s="84"/>
      <c r="E33" s="84"/>
      <c r="F33" s="84"/>
      <c r="G33" s="84"/>
      <c r="H33" s="84"/>
      <c r="I33" s="84"/>
      <c r="J33" s="84"/>
    </row>
    <row r="34" spans="1:10" s="79" customFormat="1" ht="12.75">
      <c r="A34" s="80"/>
      <c r="B34" s="214" t="s">
        <v>136</v>
      </c>
      <c r="C34" s="336"/>
      <c r="D34" s="337"/>
      <c r="E34" s="337"/>
      <c r="F34" s="338"/>
      <c r="G34" s="216" t="s">
        <v>137</v>
      </c>
      <c r="H34" s="343"/>
      <c r="I34" s="344"/>
      <c r="J34" s="84"/>
    </row>
    <row r="35" spans="1:10" s="79" customFormat="1" ht="12.75">
      <c r="A35" s="80"/>
      <c r="B35" s="218"/>
      <c r="C35" s="84"/>
      <c r="D35" s="84"/>
      <c r="E35" s="84"/>
      <c r="F35" s="84"/>
      <c r="G35" s="84"/>
      <c r="H35" s="84"/>
      <c r="I35" s="227"/>
      <c r="J35" s="84"/>
    </row>
    <row r="36" spans="1:10" s="79" customFormat="1" ht="12.75">
      <c r="A36" s="80"/>
      <c r="B36" s="82" t="s">
        <v>306</v>
      </c>
      <c r="C36" s="83"/>
      <c r="D36" s="83"/>
      <c r="E36" s="83"/>
      <c r="F36" s="83"/>
      <c r="G36" s="83"/>
      <c r="H36" s="83"/>
      <c r="I36" s="83"/>
      <c r="J36" s="84"/>
    </row>
    <row r="37" spans="1:10" s="79" customFormat="1" ht="12.75">
      <c r="A37" s="80"/>
      <c r="B37" s="84"/>
      <c r="C37" s="84"/>
      <c r="D37" s="84"/>
      <c r="E37" s="84"/>
      <c r="F37" s="84"/>
      <c r="G37" s="84"/>
      <c r="H37" s="84"/>
      <c r="I37" s="84"/>
      <c r="J37" s="84"/>
    </row>
    <row r="38" spans="1:10" s="78" customFormat="1" ht="12.75">
      <c r="A38" s="80"/>
      <c r="B38" s="229" t="s">
        <v>270</v>
      </c>
      <c r="C38" s="230"/>
      <c r="D38" s="230"/>
      <c r="E38" s="230"/>
      <c r="F38" s="230"/>
      <c r="G38" s="230"/>
      <c r="H38" s="230"/>
      <c r="I38" s="230"/>
      <c r="J38" s="80"/>
    </row>
    <row r="39" spans="1:10" s="79" customFormat="1" ht="12.75">
      <c r="A39" s="80"/>
      <c r="B39" s="84"/>
      <c r="C39" s="84"/>
      <c r="D39" s="84"/>
      <c r="E39" s="84"/>
      <c r="F39" s="84"/>
      <c r="G39" s="84"/>
      <c r="H39" s="84"/>
      <c r="I39" s="84"/>
      <c r="J39" s="84"/>
    </row>
    <row r="40" spans="1:10" s="78" customFormat="1" ht="12.75">
      <c r="A40" s="80"/>
      <c r="B40" s="214" t="s">
        <v>130</v>
      </c>
      <c r="C40" s="340"/>
      <c r="D40" s="337"/>
      <c r="E40" s="337"/>
      <c r="F40" s="338"/>
      <c r="G40" s="216" t="s">
        <v>267</v>
      </c>
      <c r="H40" s="343"/>
      <c r="I40" s="344"/>
      <c r="J40" s="80"/>
    </row>
    <row r="41" spans="1:10" s="79" customFormat="1" ht="12.75">
      <c r="A41" s="80"/>
      <c r="B41" s="217"/>
      <c r="C41" s="84"/>
      <c r="D41" s="84"/>
      <c r="E41" s="84"/>
      <c r="F41" s="84"/>
      <c r="G41" s="84"/>
      <c r="H41" s="84"/>
      <c r="I41" s="84"/>
      <c r="J41" s="84"/>
    </row>
    <row r="42" spans="1:10" s="78" customFormat="1" ht="12.75">
      <c r="A42" s="80"/>
      <c r="B42" s="214" t="s">
        <v>131</v>
      </c>
      <c r="C42" s="334"/>
      <c r="D42" s="339"/>
      <c r="E42" s="339"/>
      <c r="F42" s="339"/>
      <c r="G42" s="339"/>
      <c r="H42" s="339"/>
      <c r="I42" s="335"/>
      <c r="J42" s="80"/>
    </row>
    <row r="43" spans="1:10" s="79" customFormat="1" ht="12.75">
      <c r="A43" s="80"/>
      <c r="B43" s="218"/>
      <c r="C43" s="84"/>
      <c r="D43" s="84"/>
      <c r="E43" s="84"/>
      <c r="F43" s="84"/>
      <c r="G43" s="84"/>
      <c r="H43" s="84"/>
      <c r="I43" s="84"/>
      <c r="J43" s="84"/>
    </row>
    <row r="44" spans="1:10" s="78" customFormat="1" ht="12.75">
      <c r="A44" s="80"/>
      <c r="B44" s="214" t="s">
        <v>132</v>
      </c>
      <c r="C44" s="340"/>
      <c r="D44" s="337"/>
      <c r="E44" s="337"/>
      <c r="F44" s="338"/>
      <c r="G44" s="84"/>
      <c r="H44" s="216" t="s">
        <v>133</v>
      </c>
      <c r="I44" s="219"/>
      <c r="J44" s="80"/>
    </row>
    <row r="45" spans="1:10" s="79" customFormat="1" ht="12.75">
      <c r="A45" s="80"/>
      <c r="B45" s="218"/>
      <c r="C45" s="84"/>
      <c r="D45" s="84"/>
      <c r="E45" s="84"/>
      <c r="F45" s="84"/>
      <c r="G45" s="84"/>
      <c r="H45" s="84"/>
      <c r="I45" s="84"/>
      <c r="J45" s="84"/>
    </row>
    <row r="46" spans="1:10" s="78" customFormat="1" ht="12.75">
      <c r="A46" s="80"/>
      <c r="B46" s="214" t="s">
        <v>134</v>
      </c>
      <c r="C46" s="340"/>
      <c r="D46" s="337"/>
      <c r="E46" s="337"/>
      <c r="F46" s="338"/>
      <c r="G46" s="216" t="s">
        <v>135</v>
      </c>
      <c r="H46" s="341"/>
      <c r="I46" s="342"/>
      <c r="J46" s="80"/>
    </row>
    <row r="47" spans="1:10" s="79" customFormat="1" ht="12.75">
      <c r="A47" s="80"/>
      <c r="B47" s="218"/>
      <c r="C47" s="84"/>
      <c r="D47" s="84"/>
      <c r="E47" s="84"/>
      <c r="F47" s="84"/>
      <c r="G47" s="220"/>
      <c r="H47" s="84"/>
      <c r="I47" s="84"/>
      <c r="J47" s="84"/>
    </row>
    <row r="48" spans="1:10" s="79" customFormat="1" ht="12.75">
      <c r="A48" s="80"/>
      <c r="B48" s="214" t="s">
        <v>136</v>
      </c>
      <c r="C48" s="336"/>
      <c r="D48" s="337"/>
      <c r="E48" s="337"/>
      <c r="F48" s="338"/>
      <c r="G48" s="216" t="s">
        <v>137</v>
      </c>
      <c r="H48" s="343"/>
      <c r="I48" s="344"/>
      <c r="J48" s="84"/>
    </row>
    <row r="49" spans="1:10" s="79" customFormat="1" ht="12.75">
      <c r="A49" s="80"/>
      <c r="B49" s="218"/>
      <c r="C49" s="84"/>
      <c r="D49" s="84"/>
      <c r="E49" s="84"/>
      <c r="F49" s="84"/>
      <c r="G49" s="84"/>
      <c r="H49" s="84"/>
      <c r="I49" s="84"/>
      <c r="J49" s="84"/>
    </row>
    <row r="50" spans="1:10" s="79" customFormat="1" ht="12.75">
      <c r="A50" s="84"/>
      <c r="B50" s="214" t="s">
        <v>186</v>
      </c>
      <c r="C50" s="334"/>
      <c r="D50" s="335"/>
      <c r="E50" s="221" t="s">
        <v>138</v>
      </c>
      <c r="F50" s="222"/>
      <c r="G50" s="216"/>
      <c r="H50" s="84"/>
      <c r="I50" s="84"/>
      <c r="J50" s="84"/>
    </row>
    <row r="51" spans="1:10" s="79" customFormat="1" ht="12.75">
      <c r="A51" s="80"/>
      <c r="B51" s="218"/>
      <c r="C51" s="84"/>
      <c r="D51" s="84"/>
      <c r="E51" s="223"/>
      <c r="F51" s="84"/>
      <c r="G51" s="84"/>
      <c r="H51" s="84"/>
      <c r="I51" s="84"/>
      <c r="J51" s="84"/>
    </row>
    <row r="52" spans="1:10" s="79" customFormat="1" ht="12.75">
      <c r="A52" s="84"/>
      <c r="B52" s="214" t="s">
        <v>139</v>
      </c>
      <c r="C52" s="336"/>
      <c r="D52" s="337"/>
      <c r="E52" s="337"/>
      <c r="F52" s="338"/>
      <c r="G52" s="84"/>
      <c r="H52" s="84"/>
      <c r="I52" s="84"/>
      <c r="J52" s="84"/>
    </row>
    <row r="53" spans="1:10" s="79" customFormat="1" ht="12.75">
      <c r="A53" s="84"/>
      <c r="B53" s="214"/>
      <c r="C53" s="214"/>
      <c r="D53" s="214"/>
      <c r="E53" s="214"/>
      <c r="F53" s="214"/>
      <c r="G53" s="84"/>
      <c r="H53" s="84"/>
      <c r="I53" s="84"/>
      <c r="J53" s="84"/>
    </row>
    <row r="54" spans="1:10" s="79" customFormat="1">
      <c r="A54" s="80"/>
      <c r="B54" s="88" t="s">
        <v>135</v>
      </c>
      <c r="C54" s="345"/>
      <c r="D54" s="346"/>
      <c r="E54" s="91"/>
      <c r="F54" s="91"/>
      <c r="G54" s="85"/>
      <c r="H54" s="84"/>
      <c r="I54" s="84"/>
      <c r="J54" s="84"/>
    </row>
    <row r="55" spans="1:10" s="79" customFormat="1">
      <c r="A55" s="80"/>
      <c r="B55" s="88"/>
      <c r="C55" s="88"/>
      <c r="D55" s="88"/>
      <c r="E55" s="91"/>
      <c r="F55" s="91"/>
      <c r="G55" s="85"/>
      <c r="H55" s="84"/>
      <c r="I55" s="85"/>
      <c r="J55" s="84"/>
    </row>
    <row r="56" spans="1:10" s="79" customFormat="1" ht="12.75">
      <c r="A56" s="80"/>
      <c r="B56" s="229" t="s">
        <v>271</v>
      </c>
      <c r="C56" s="230"/>
      <c r="D56" s="230"/>
      <c r="E56" s="230"/>
      <c r="F56" s="230"/>
      <c r="G56" s="230"/>
      <c r="H56" s="230"/>
      <c r="I56" s="230"/>
      <c r="J56" s="84"/>
    </row>
    <row r="57" spans="1:10" s="79" customFormat="1" ht="12.75">
      <c r="A57" s="80"/>
      <c r="B57" s="84"/>
      <c r="C57" s="84"/>
      <c r="D57" s="84"/>
      <c r="E57" s="84"/>
      <c r="F57" s="84"/>
      <c r="G57" s="84"/>
      <c r="H57" s="84"/>
      <c r="I57" s="84"/>
      <c r="J57" s="84"/>
    </row>
    <row r="58" spans="1:10" s="79" customFormat="1" ht="12.75">
      <c r="A58" s="84"/>
      <c r="B58" s="214" t="s">
        <v>130</v>
      </c>
      <c r="C58" s="340"/>
      <c r="D58" s="337"/>
      <c r="E58" s="337"/>
      <c r="F58" s="338"/>
      <c r="G58" s="216" t="s">
        <v>267</v>
      </c>
      <c r="H58" s="343"/>
      <c r="I58" s="344"/>
      <c r="J58" s="84"/>
    </row>
    <row r="59" spans="1:10" s="79" customFormat="1" ht="12.75">
      <c r="A59" s="80"/>
      <c r="B59" s="217"/>
      <c r="C59" s="84"/>
      <c r="D59" s="84"/>
      <c r="E59" s="84"/>
      <c r="F59" s="84"/>
      <c r="G59" s="84"/>
      <c r="H59" s="84"/>
      <c r="I59" s="84"/>
      <c r="J59" s="84"/>
    </row>
    <row r="60" spans="1:10" s="79" customFormat="1" ht="12.75">
      <c r="A60" s="80"/>
      <c r="B60" s="214" t="s">
        <v>131</v>
      </c>
      <c r="C60" s="334"/>
      <c r="D60" s="339"/>
      <c r="E60" s="339"/>
      <c r="F60" s="339"/>
      <c r="G60" s="339"/>
      <c r="H60" s="339"/>
      <c r="I60" s="335"/>
      <c r="J60" s="84"/>
    </row>
    <row r="61" spans="1:10" s="79" customFormat="1" ht="12.75">
      <c r="A61" s="80"/>
      <c r="B61" s="218"/>
      <c r="C61" s="84"/>
      <c r="D61" s="84"/>
      <c r="E61" s="84"/>
      <c r="F61" s="84"/>
      <c r="G61" s="84"/>
      <c r="H61" s="84"/>
      <c r="I61" s="84"/>
      <c r="J61" s="84"/>
    </row>
    <row r="62" spans="1:10" s="79" customFormat="1" ht="12.75">
      <c r="A62" s="80"/>
      <c r="B62" s="214" t="s">
        <v>132</v>
      </c>
      <c r="C62" s="340"/>
      <c r="D62" s="337"/>
      <c r="E62" s="337"/>
      <c r="F62" s="338"/>
      <c r="G62" s="84"/>
      <c r="H62" s="216" t="s">
        <v>133</v>
      </c>
      <c r="I62" s="219"/>
      <c r="J62" s="84"/>
    </row>
    <row r="63" spans="1:10" s="79" customFormat="1" ht="12.75">
      <c r="A63" s="80"/>
      <c r="B63" s="218"/>
      <c r="C63" s="84"/>
      <c r="D63" s="84"/>
      <c r="E63" s="84"/>
      <c r="F63" s="84"/>
      <c r="G63" s="84"/>
      <c r="H63" s="84"/>
      <c r="I63" s="84"/>
      <c r="J63" s="84"/>
    </row>
    <row r="64" spans="1:10" s="79" customFormat="1" ht="12.75">
      <c r="A64" s="80"/>
      <c r="B64" s="214" t="s">
        <v>134</v>
      </c>
      <c r="C64" s="340"/>
      <c r="D64" s="337"/>
      <c r="E64" s="337"/>
      <c r="F64" s="338"/>
      <c r="G64" s="216" t="s">
        <v>135</v>
      </c>
      <c r="H64" s="341"/>
      <c r="I64" s="342"/>
      <c r="J64" s="84"/>
    </row>
    <row r="65" spans="1:10" s="79" customFormat="1" ht="12.75">
      <c r="A65" s="80"/>
      <c r="B65" s="218"/>
      <c r="C65" s="84"/>
      <c r="D65" s="84"/>
      <c r="E65" s="84"/>
      <c r="F65" s="84"/>
      <c r="G65" s="220"/>
      <c r="H65" s="84"/>
      <c r="I65" s="84"/>
      <c r="J65" s="84"/>
    </row>
    <row r="66" spans="1:10" s="79" customFormat="1" ht="12.75">
      <c r="A66" s="80"/>
      <c r="B66" s="214" t="s">
        <v>136</v>
      </c>
      <c r="C66" s="336"/>
      <c r="D66" s="337"/>
      <c r="E66" s="337"/>
      <c r="F66" s="338"/>
      <c r="G66" s="216" t="s">
        <v>137</v>
      </c>
      <c r="H66" s="343"/>
      <c r="I66" s="344"/>
      <c r="J66" s="84"/>
    </row>
    <row r="67" spans="1:10" s="79" customFormat="1" ht="12.75">
      <c r="A67" s="80"/>
      <c r="B67" s="218"/>
      <c r="C67" s="84"/>
      <c r="D67" s="84"/>
      <c r="E67" s="84"/>
      <c r="F67" s="84"/>
      <c r="G67" s="84"/>
      <c r="H67" s="84"/>
      <c r="I67" s="84"/>
      <c r="J67" s="84"/>
    </row>
    <row r="68" spans="1:10" s="79" customFormat="1" ht="12.75">
      <c r="A68" s="80"/>
      <c r="B68" s="214" t="s">
        <v>186</v>
      </c>
      <c r="C68" s="334"/>
      <c r="D68" s="335"/>
      <c r="E68" s="221" t="s">
        <v>138</v>
      </c>
      <c r="F68" s="222"/>
      <c r="G68" s="216"/>
      <c r="H68" s="84"/>
      <c r="I68" s="84"/>
      <c r="J68" s="84"/>
    </row>
    <row r="69" spans="1:10" s="79" customFormat="1" ht="12.75">
      <c r="A69" s="80"/>
      <c r="B69" s="218"/>
      <c r="C69" s="84"/>
      <c r="D69" s="84"/>
      <c r="E69" s="223"/>
      <c r="F69" s="84"/>
      <c r="G69" s="84"/>
      <c r="H69" s="84"/>
      <c r="I69" s="84"/>
      <c r="J69" s="84"/>
    </row>
    <row r="70" spans="1:10" s="79" customFormat="1" ht="12.75">
      <c r="A70" s="80"/>
      <c r="B70" s="214" t="s">
        <v>139</v>
      </c>
      <c r="C70" s="336"/>
      <c r="D70" s="337"/>
      <c r="E70" s="337"/>
      <c r="F70" s="338"/>
      <c r="G70" s="84"/>
      <c r="H70" s="84"/>
      <c r="I70" s="84"/>
      <c r="J70" s="84"/>
    </row>
    <row r="71" spans="1:10" s="79" customFormat="1" ht="12.75">
      <c r="A71" s="80"/>
      <c r="B71" s="231"/>
      <c r="C71" s="84"/>
      <c r="D71" s="84"/>
      <c r="E71" s="84"/>
      <c r="F71" s="84"/>
      <c r="G71" s="84"/>
      <c r="H71" s="84"/>
      <c r="I71" s="84"/>
      <c r="J71" s="84"/>
    </row>
    <row r="72" spans="1:10" s="79" customFormat="1" ht="12.75">
      <c r="A72" s="80"/>
      <c r="B72" s="229" t="s">
        <v>272</v>
      </c>
      <c r="C72" s="230"/>
      <c r="D72" s="230"/>
      <c r="E72" s="230"/>
      <c r="F72" s="230"/>
      <c r="G72" s="230"/>
      <c r="H72" s="230"/>
      <c r="I72" s="230"/>
      <c r="J72" s="84"/>
    </row>
    <row r="73" spans="1:10" s="79" customFormat="1" ht="12.75">
      <c r="A73" s="80"/>
      <c r="B73" s="84"/>
      <c r="C73" s="84"/>
      <c r="D73" s="84"/>
      <c r="E73" s="84"/>
      <c r="F73" s="84"/>
      <c r="G73" s="84"/>
      <c r="H73" s="84"/>
      <c r="I73" s="84"/>
      <c r="J73" s="84"/>
    </row>
    <row r="74" spans="1:10" s="79" customFormat="1" ht="12.75">
      <c r="A74" s="80"/>
      <c r="B74" s="214" t="s">
        <v>130</v>
      </c>
      <c r="C74" s="340"/>
      <c r="D74" s="337"/>
      <c r="E74" s="337"/>
      <c r="F74" s="338"/>
      <c r="G74" s="216" t="s">
        <v>267</v>
      </c>
      <c r="H74" s="343"/>
      <c r="I74" s="344"/>
      <c r="J74" s="84"/>
    </row>
    <row r="75" spans="1:10" s="79" customFormat="1" ht="12.75">
      <c r="A75" s="80"/>
      <c r="B75" s="217"/>
      <c r="C75" s="84"/>
      <c r="D75" s="84"/>
      <c r="E75" s="84"/>
      <c r="F75" s="84"/>
      <c r="G75" s="84"/>
      <c r="H75" s="84"/>
      <c r="I75" s="84"/>
      <c r="J75" s="84"/>
    </row>
    <row r="76" spans="1:10" s="79" customFormat="1" ht="12.75">
      <c r="A76" s="80"/>
      <c r="B76" s="214" t="s">
        <v>131</v>
      </c>
      <c r="C76" s="334"/>
      <c r="D76" s="339"/>
      <c r="E76" s="339"/>
      <c r="F76" s="339"/>
      <c r="G76" s="339"/>
      <c r="H76" s="339"/>
      <c r="I76" s="335"/>
      <c r="J76" s="84"/>
    </row>
    <row r="77" spans="1:10" s="79" customFormat="1" ht="12.75">
      <c r="A77" s="80"/>
      <c r="B77" s="218"/>
      <c r="C77" s="84"/>
      <c r="D77" s="84"/>
      <c r="E77" s="84"/>
      <c r="F77" s="84"/>
      <c r="G77" s="84"/>
      <c r="H77" s="84"/>
      <c r="I77" s="84"/>
      <c r="J77" s="84"/>
    </row>
    <row r="78" spans="1:10" s="79" customFormat="1" ht="12.75">
      <c r="A78" s="80"/>
      <c r="B78" s="214" t="s">
        <v>132</v>
      </c>
      <c r="C78" s="340"/>
      <c r="D78" s="337"/>
      <c r="E78" s="337"/>
      <c r="F78" s="338"/>
      <c r="G78" s="84"/>
      <c r="H78" s="216" t="s">
        <v>133</v>
      </c>
      <c r="I78" s="219"/>
      <c r="J78" s="84"/>
    </row>
    <row r="79" spans="1:10" s="79" customFormat="1" ht="12.75">
      <c r="A79" s="80"/>
      <c r="B79" s="218"/>
      <c r="C79" s="84"/>
      <c r="D79" s="84"/>
      <c r="E79" s="84"/>
      <c r="F79" s="84"/>
      <c r="G79" s="84"/>
      <c r="H79" s="84"/>
      <c r="I79" s="84"/>
      <c r="J79" s="84"/>
    </row>
    <row r="80" spans="1:10" s="79" customFormat="1" ht="12.75">
      <c r="A80" s="80"/>
      <c r="B80" s="214" t="s">
        <v>134</v>
      </c>
      <c r="C80" s="340"/>
      <c r="D80" s="337"/>
      <c r="E80" s="337"/>
      <c r="F80" s="338"/>
      <c r="G80" s="216" t="s">
        <v>135</v>
      </c>
      <c r="H80" s="341"/>
      <c r="I80" s="342"/>
      <c r="J80" s="84"/>
    </row>
    <row r="81" spans="1:10" s="79" customFormat="1" ht="12.75">
      <c r="A81" s="80"/>
      <c r="B81" s="218"/>
      <c r="C81" s="84"/>
      <c r="D81" s="84"/>
      <c r="E81" s="84"/>
      <c r="F81" s="84"/>
      <c r="G81" s="220"/>
      <c r="H81" s="84"/>
      <c r="I81" s="84"/>
      <c r="J81" s="84"/>
    </row>
    <row r="82" spans="1:10" s="79" customFormat="1" ht="12.75">
      <c r="A82" s="80"/>
      <c r="B82" s="214" t="s">
        <v>136</v>
      </c>
      <c r="C82" s="336"/>
      <c r="D82" s="337"/>
      <c r="E82" s="337"/>
      <c r="F82" s="338"/>
      <c r="G82" s="216" t="s">
        <v>137</v>
      </c>
      <c r="H82" s="343"/>
      <c r="I82" s="344"/>
      <c r="J82" s="84"/>
    </row>
    <row r="83" spans="1:10" s="79" customFormat="1">
      <c r="A83" s="90"/>
      <c r="B83" s="218"/>
      <c r="C83" s="84"/>
      <c r="D83" s="84"/>
      <c r="E83" s="84"/>
      <c r="F83" s="84"/>
      <c r="G83" s="84"/>
      <c r="H83" s="84"/>
      <c r="I83" s="84"/>
      <c r="J83" s="84"/>
    </row>
    <row r="84" spans="1:10" s="79" customFormat="1" ht="12.75">
      <c r="A84" s="80"/>
      <c r="B84" s="214" t="s">
        <v>186</v>
      </c>
      <c r="C84" s="334"/>
      <c r="D84" s="335"/>
      <c r="E84" s="221" t="s">
        <v>138</v>
      </c>
      <c r="F84" s="222"/>
      <c r="G84" s="216"/>
      <c r="H84" s="84"/>
      <c r="I84" s="84"/>
      <c r="J84" s="84"/>
    </row>
    <row r="85" spans="1:10" s="79" customFormat="1" ht="12.75">
      <c r="A85" s="80"/>
      <c r="B85" s="218"/>
      <c r="C85" s="84"/>
      <c r="D85" s="84"/>
      <c r="E85" s="223"/>
      <c r="F85" s="84"/>
      <c r="G85" s="84"/>
      <c r="H85" s="84"/>
      <c r="I85" s="84"/>
      <c r="J85" s="84"/>
    </row>
    <row r="86" spans="1:10" s="79" customFormat="1" ht="12.75">
      <c r="A86" s="80"/>
      <c r="B86" s="214" t="s">
        <v>139</v>
      </c>
      <c r="C86" s="336"/>
      <c r="D86" s="337"/>
      <c r="E86" s="337"/>
      <c r="F86" s="338"/>
      <c r="G86" s="84"/>
      <c r="H86" s="84"/>
      <c r="I86" s="84"/>
      <c r="J86" s="84"/>
    </row>
    <row r="87" spans="1:10" s="79" customFormat="1" ht="12.75">
      <c r="A87" s="80"/>
      <c r="B87" s="231"/>
      <c r="C87" s="84"/>
      <c r="D87" s="84"/>
      <c r="E87" s="84"/>
      <c r="F87" s="84"/>
      <c r="G87" s="84"/>
      <c r="H87" s="84"/>
      <c r="I87" s="84"/>
      <c r="J87" s="84"/>
    </row>
    <row r="88" spans="1:10" s="79" customFormat="1" ht="12.75">
      <c r="A88" s="80"/>
      <c r="B88" s="232"/>
      <c r="C88" s="84"/>
      <c r="D88" s="84"/>
      <c r="E88" s="84"/>
      <c r="F88" s="84"/>
      <c r="G88" s="84"/>
      <c r="H88" s="84"/>
      <c r="I88" s="84"/>
      <c r="J88" s="84"/>
    </row>
    <row r="89" spans="1:10" s="79" customFormat="1" ht="12.75">
      <c r="A89" s="80"/>
      <c r="B89" s="229" t="s">
        <v>285</v>
      </c>
      <c r="C89" s="230"/>
      <c r="D89" s="230"/>
      <c r="E89" s="230"/>
      <c r="F89" s="230"/>
      <c r="G89" s="230"/>
      <c r="H89" s="230"/>
      <c r="I89" s="230"/>
      <c r="J89" s="84"/>
    </row>
    <row r="90" spans="1:10" s="79" customFormat="1" ht="12.75">
      <c r="A90" s="80"/>
      <c r="B90" s="84"/>
      <c r="C90" s="84"/>
      <c r="D90" s="84"/>
      <c r="E90" s="84"/>
      <c r="F90" s="84"/>
      <c r="G90" s="84"/>
      <c r="H90" s="84"/>
      <c r="I90" s="84"/>
      <c r="J90" s="84"/>
    </row>
    <row r="91" spans="1:10" s="79" customFormat="1" ht="12.75">
      <c r="A91" s="80"/>
      <c r="B91" s="214" t="s">
        <v>130</v>
      </c>
      <c r="C91" s="340"/>
      <c r="D91" s="337"/>
      <c r="E91" s="337"/>
      <c r="F91" s="338"/>
      <c r="G91" s="216" t="s">
        <v>267</v>
      </c>
      <c r="H91" s="343"/>
      <c r="I91" s="344"/>
      <c r="J91" s="84"/>
    </row>
    <row r="92" spans="1:10" s="79" customFormat="1" ht="12.75">
      <c r="A92" s="80"/>
      <c r="B92" s="217"/>
      <c r="C92" s="84"/>
      <c r="D92" s="84"/>
      <c r="E92" s="84"/>
      <c r="F92" s="84"/>
      <c r="G92" s="84"/>
      <c r="H92" s="84"/>
      <c r="I92" s="84"/>
      <c r="J92" s="84"/>
    </row>
    <row r="93" spans="1:10" s="79" customFormat="1" ht="12.75">
      <c r="A93" s="80"/>
      <c r="B93" s="214" t="s">
        <v>131</v>
      </c>
      <c r="C93" s="334"/>
      <c r="D93" s="339"/>
      <c r="E93" s="339"/>
      <c r="F93" s="339"/>
      <c r="G93" s="339"/>
      <c r="H93" s="339"/>
      <c r="I93" s="335"/>
      <c r="J93" s="84"/>
    </row>
    <row r="94" spans="1:10" s="79" customFormat="1" ht="12.75">
      <c r="A94" s="80"/>
      <c r="B94" s="218"/>
      <c r="C94" s="84"/>
      <c r="D94" s="84"/>
      <c r="E94" s="84"/>
      <c r="F94" s="84"/>
      <c r="G94" s="84"/>
      <c r="H94" s="84"/>
      <c r="I94" s="84"/>
      <c r="J94" s="84"/>
    </row>
    <row r="95" spans="1:10" s="79" customFormat="1" ht="12.75">
      <c r="A95" s="80"/>
      <c r="B95" s="214" t="s">
        <v>132</v>
      </c>
      <c r="C95" s="340"/>
      <c r="D95" s="337"/>
      <c r="E95" s="337"/>
      <c r="F95" s="338"/>
      <c r="G95" s="84"/>
      <c r="H95" s="216" t="s">
        <v>133</v>
      </c>
      <c r="I95" s="219"/>
      <c r="J95" s="84"/>
    </row>
    <row r="96" spans="1:10" s="79" customFormat="1" ht="12.75">
      <c r="A96" s="80"/>
      <c r="B96" s="218"/>
      <c r="C96" s="84"/>
      <c r="D96" s="84"/>
      <c r="E96" s="84"/>
      <c r="F96" s="84"/>
      <c r="G96" s="84"/>
      <c r="H96" s="84"/>
      <c r="I96" s="84"/>
      <c r="J96" s="84"/>
    </row>
    <row r="97" spans="1:10" s="79" customFormat="1" ht="12.75">
      <c r="A97" s="80"/>
      <c r="B97" s="214" t="s">
        <v>134</v>
      </c>
      <c r="C97" s="340"/>
      <c r="D97" s="337"/>
      <c r="E97" s="337"/>
      <c r="F97" s="338"/>
      <c r="G97" s="216" t="s">
        <v>135</v>
      </c>
      <c r="H97" s="341"/>
      <c r="I97" s="342"/>
      <c r="J97" s="84"/>
    </row>
    <row r="98" spans="1:10" s="79" customFormat="1" ht="12.75">
      <c r="A98" s="80"/>
      <c r="B98" s="218"/>
      <c r="C98" s="84"/>
      <c r="D98" s="84"/>
      <c r="E98" s="84"/>
      <c r="F98" s="84"/>
      <c r="G98" s="220"/>
      <c r="H98" s="84"/>
      <c r="I98" s="84"/>
      <c r="J98" s="84"/>
    </row>
    <row r="99" spans="1:10" s="79" customFormat="1" ht="12.75">
      <c r="A99" s="80"/>
      <c r="B99" s="214" t="s">
        <v>136</v>
      </c>
      <c r="C99" s="336"/>
      <c r="D99" s="337"/>
      <c r="E99" s="337"/>
      <c r="F99" s="338"/>
      <c r="G99" s="216" t="s">
        <v>137</v>
      </c>
      <c r="H99" s="343"/>
      <c r="I99" s="344"/>
      <c r="J99" s="84"/>
    </row>
    <row r="100" spans="1:10" s="79" customFormat="1">
      <c r="A100" s="90"/>
      <c r="B100" s="218"/>
      <c r="C100" s="84"/>
      <c r="D100" s="84"/>
      <c r="E100" s="84"/>
      <c r="F100" s="84"/>
      <c r="G100" s="84"/>
      <c r="H100" s="84"/>
      <c r="I100" s="84"/>
      <c r="J100" s="84"/>
    </row>
    <row r="101" spans="1:10" s="79" customFormat="1" ht="12.75">
      <c r="A101" s="80"/>
      <c r="B101" s="214" t="s">
        <v>186</v>
      </c>
      <c r="C101" s="334"/>
      <c r="D101" s="335"/>
      <c r="E101" s="221" t="s">
        <v>138</v>
      </c>
      <c r="F101" s="222"/>
      <c r="G101" s="216"/>
      <c r="H101" s="84"/>
      <c r="I101" s="84"/>
      <c r="J101" s="84"/>
    </row>
    <row r="102" spans="1:10" s="79" customFormat="1" ht="12.75">
      <c r="A102" s="80"/>
      <c r="B102" s="218"/>
      <c r="C102" s="84"/>
      <c r="D102" s="84"/>
      <c r="E102" s="223"/>
      <c r="F102" s="84"/>
      <c r="G102" s="84"/>
      <c r="H102" s="84"/>
      <c r="I102" s="84"/>
      <c r="J102" s="84"/>
    </row>
    <row r="103" spans="1:10" s="79" customFormat="1" ht="12.75">
      <c r="A103" s="80"/>
      <c r="B103" s="214" t="s">
        <v>139</v>
      </c>
      <c r="C103" s="336"/>
      <c r="D103" s="337"/>
      <c r="E103" s="337"/>
      <c r="F103" s="338"/>
      <c r="G103" s="84"/>
      <c r="H103" s="84"/>
      <c r="I103" s="84"/>
      <c r="J103" s="84"/>
    </row>
    <row r="104" spans="1:10" s="79" customFormat="1" ht="12.75">
      <c r="A104" s="80"/>
      <c r="B104" s="231"/>
      <c r="C104" s="84"/>
      <c r="D104" s="84"/>
      <c r="E104" s="84"/>
      <c r="F104" s="84"/>
      <c r="G104" s="84"/>
      <c r="H104" s="84"/>
      <c r="I104" s="84"/>
      <c r="J104" s="84"/>
    </row>
    <row r="105" spans="1:10" s="79" customFormat="1" ht="12.75">
      <c r="A105" s="80"/>
      <c r="B105" s="229" t="s">
        <v>286</v>
      </c>
      <c r="C105" s="230"/>
      <c r="D105" s="230"/>
      <c r="E105" s="230"/>
      <c r="F105" s="230"/>
      <c r="G105" s="230"/>
      <c r="H105" s="230"/>
      <c r="I105" s="230"/>
      <c r="J105" s="84"/>
    </row>
    <row r="106" spans="1:10" s="79" customFormat="1" ht="12.75">
      <c r="A106" s="80"/>
      <c r="B106" s="84"/>
      <c r="C106" s="84"/>
      <c r="D106" s="84"/>
      <c r="E106" s="84"/>
      <c r="F106" s="84"/>
      <c r="G106" s="84"/>
      <c r="H106" s="84"/>
      <c r="I106" s="84"/>
      <c r="J106" s="84"/>
    </row>
    <row r="107" spans="1:10" s="79" customFormat="1" ht="12.75">
      <c r="A107" s="80"/>
      <c r="B107" s="214" t="s">
        <v>130</v>
      </c>
      <c r="C107" s="340"/>
      <c r="D107" s="337"/>
      <c r="E107" s="337"/>
      <c r="F107" s="338"/>
      <c r="G107" s="216" t="s">
        <v>267</v>
      </c>
      <c r="H107" s="343"/>
      <c r="I107" s="344"/>
      <c r="J107" s="84"/>
    </row>
    <row r="108" spans="1:10" s="79" customFormat="1" ht="12.75">
      <c r="A108" s="80"/>
      <c r="B108" s="217"/>
      <c r="C108" s="84"/>
      <c r="D108" s="84"/>
      <c r="E108" s="84"/>
      <c r="F108" s="84"/>
      <c r="G108" s="84"/>
      <c r="H108" s="84"/>
      <c r="I108" s="84"/>
      <c r="J108" s="84"/>
    </row>
    <row r="109" spans="1:10" s="79" customFormat="1" ht="12.75">
      <c r="A109" s="80"/>
      <c r="B109" s="214" t="s">
        <v>131</v>
      </c>
      <c r="C109" s="334"/>
      <c r="D109" s="339"/>
      <c r="E109" s="339"/>
      <c r="F109" s="339"/>
      <c r="G109" s="339"/>
      <c r="H109" s="339"/>
      <c r="I109" s="335"/>
      <c r="J109" s="84"/>
    </row>
    <row r="110" spans="1:10" s="79" customFormat="1" ht="12.75">
      <c r="A110" s="80"/>
      <c r="B110" s="218"/>
      <c r="C110" s="84"/>
      <c r="D110" s="84"/>
      <c r="E110" s="84"/>
      <c r="F110" s="84"/>
      <c r="G110" s="84"/>
      <c r="H110" s="84"/>
      <c r="I110" s="84"/>
      <c r="J110" s="84"/>
    </row>
    <row r="111" spans="1:10" s="79" customFormat="1" ht="12.75">
      <c r="A111" s="80"/>
      <c r="B111" s="214" t="s">
        <v>132</v>
      </c>
      <c r="C111" s="340"/>
      <c r="D111" s="337"/>
      <c r="E111" s="337"/>
      <c r="F111" s="338"/>
      <c r="G111" s="84"/>
      <c r="H111" s="216" t="s">
        <v>133</v>
      </c>
      <c r="I111" s="219"/>
      <c r="J111" s="84"/>
    </row>
    <row r="112" spans="1:10" s="79" customFormat="1" ht="12.75">
      <c r="A112" s="80"/>
      <c r="B112" s="218"/>
      <c r="C112" s="84"/>
      <c r="D112" s="84"/>
      <c r="E112" s="84"/>
      <c r="F112" s="84"/>
      <c r="G112" s="84"/>
      <c r="H112" s="84"/>
      <c r="I112" s="84"/>
      <c r="J112" s="84"/>
    </row>
    <row r="113" spans="1:10" s="79" customFormat="1" ht="12.75">
      <c r="A113" s="80"/>
      <c r="B113" s="214" t="s">
        <v>134</v>
      </c>
      <c r="C113" s="340"/>
      <c r="D113" s="337"/>
      <c r="E113" s="337"/>
      <c r="F113" s="338"/>
      <c r="G113" s="216" t="s">
        <v>135</v>
      </c>
      <c r="H113" s="341"/>
      <c r="I113" s="342"/>
      <c r="J113" s="84"/>
    </row>
    <row r="114" spans="1:10" s="79" customFormat="1" ht="12.75">
      <c r="A114" s="80"/>
      <c r="B114" s="218"/>
      <c r="C114" s="84"/>
      <c r="D114" s="84"/>
      <c r="E114" s="84"/>
      <c r="F114" s="84"/>
      <c r="G114" s="220"/>
      <c r="H114" s="84"/>
      <c r="I114" s="84"/>
      <c r="J114" s="84"/>
    </row>
    <row r="115" spans="1:10" s="79" customFormat="1" ht="12.75">
      <c r="A115" s="80"/>
      <c r="B115" s="214" t="s">
        <v>136</v>
      </c>
      <c r="C115" s="336"/>
      <c r="D115" s="337"/>
      <c r="E115" s="337"/>
      <c r="F115" s="338"/>
      <c r="G115" s="216" t="s">
        <v>137</v>
      </c>
      <c r="H115" s="343"/>
      <c r="I115" s="344"/>
      <c r="J115" s="84"/>
    </row>
    <row r="116" spans="1:10" s="79" customFormat="1">
      <c r="A116" s="90"/>
      <c r="B116" s="218"/>
      <c r="C116" s="84"/>
      <c r="D116" s="84"/>
      <c r="E116" s="84"/>
      <c r="F116" s="84"/>
      <c r="G116" s="84"/>
      <c r="H116" s="84"/>
      <c r="I116" s="84"/>
      <c r="J116" s="84"/>
    </row>
    <row r="117" spans="1:10" s="79" customFormat="1" ht="12.75">
      <c r="A117" s="80"/>
      <c r="B117" s="214" t="s">
        <v>186</v>
      </c>
      <c r="C117" s="334"/>
      <c r="D117" s="335"/>
      <c r="E117" s="221" t="s">
        <v>138</v>
      </c>
      <c r="F117" s="222"/>
      <c r="G117" s="216"/>
      <c r="H117" s="84"/>
      <c r="I117" s="84"/>
      <c r="J117" s="84"/>
    </row>
    <row r="118" spans="1:10" s="79" customFormat="1" ht="12.75">
      <c r="A118" s="80"/>
      <c r="B118" s="218"/>
      <c r="C118" s="84"/>
      <c r="D118" s="84"/>
      <c r="E118" s="223"/>
      <c r="F118" s="84"/>
      <c r="G118" s="84"/>
      <c r="H118" s="84"/>
      <c r="I118" s="84"/>
      <c r="J118" s="84"/>
    </row>
    <row r="119" spans="1:10" s="79" customFormat="1" ht="12.75">
      <c r="A119" s="80"/>
      <c r="B119" s="214" t="s">
        <v>139</v>
      </c>
      <c r="C119" s="336"/>
      <c r="D119" s="337"/>
      <c r="E119" s="337"/>
      <c r="F119" s="338"/>
      <c r="G119" s="84"/>
      <c r="H119" s="84"/>
      <c r="I119" s="84"/>
      <c r="J119" s="84"/>
    </row>
    <row r="120" spans="1:10" s="79" customFormat="1" ht="12.75">
      <c r="A120" s="80"/>
      <c r="B120" s="231"/>
      <c r="C120" s="84"/>
      <c r="D120" s="84"/>
      <c r="E120" s="84"/>
      <c r="F120" s="84"/>
      <c r="G120" s="84"/>
      <c r="H120" s="84"/>
      <c r="I120" s="84"/>
      <c r="J120" s="84"/>
    </row>
  </sheetData>
  <sheetProtection algorithmName="SHA-512" hashValue="lGpGyTalF7koJ4ryQKaqI2e04ndkSoYG3GstkO2Cx8x/fdAR3uepCYdNT5LSk2eTlkddWcQpsAe6WniEAuxrAA==" saltValue="jJCCeRT7zQSOE9n5f98bag==" spinCount="100000" sheet="1" selectLockedCells="1"/>
  <mergeCells count="69">
    <mergeCell ref="C6:F6"/>
    <mergeCell ref="C8:I8"/>
    <mergeCell ref="C54:D54"/>
    <mergeCell ref="C44:F44"/>
    <mergeCell ref="C46:F46"/>
    <mergeCell ref="H46:I46"/>
    <mergeCell ref="C16:D16"/>
    <mergeCell ref="C18:F18"/>
    <mergeCell ref="C48:F48"/>
    <mergeCell ref="H48:I48"/>
    <mergeCell ref="C50:D50"/>
    <mergeCell ref="C52:F52"/>
    <mergeCell ref="F24:I24"/>
    <mergeCell ref="C26:F26"/>
    <mergeCell ref="H26:I26"/>
    <mergeCell ref="C28:I28"/>
    <mergeCell ref="C10:F10"/>
    <mergeCell ref="C12:F12"/>
    <mergeCell ref="H14:I14"/>
    <mergeCell ref="H12:I12"/>
    <mergeCell ref="C14:F14"/>
    <mergeCell ref="C30:F30"/>
    <mergeCell ref="C32:F32"/>
    <mergeCell ref="H32:I32"/>
    <mergeCell ref="C34:F34"/>
    <mergeCell ref="H34:I34"/>
    <mergeCell ref="C40:F40"/>
    <mergeCell ref="H40:I40"/>
    <mergeCell ref="C42:I42"/>
    <mergeCell ref="C66:F66"/>
    <mergeCell ref="H66:I66"/>
    <mergeCell ref="C68:D68"/>
    <mergeCell ref="C70:F70"/>
    <mergeCell ref="C58:F58"/>
    <mergeCell ref="H58:I58"/>
    <mergeCell ref="C60:I60"/>
    <mergeCell ref="C62:F62"/>
    <mergeCell ref="C64:F64"/>
    <mergeCell ref="H64:I64"/>
    <mergeCell ref="C82:F82"/>
    <mergeCell ref="H82:I82"/>
    <mergeCell ref="C84:D84"/>
    <mergeCell ref="C86:F86"/>
    <mergeCell ref="C74:F74"/>
    <mergeCell ref="H74:I74"/>
    <mergeCell ref="C76:I76"/>
    <mergeCell ref="C78:F78"/>
    <mergeCell ref="C80:F80"/>
    <mergeCell ref="H80:I80"/>
    <mergeCell ref="C91:F91"/>
    <mergeCell ref="H91:I91"/>
    <mergeCell ref="C93:I93"/>
    <mergeCell ref="C95:F95"/>
    <mergeCell ref="C97:F97"/>
    <mergeCell ref="H97:I97"/>
    <mergeCell ref="C99:F99"/>
    <mergeCell ref="H99:I99"/>
    <mergeCell ref="C101:D101"/>
    <mergeCell ref="C103:F103"/>
    <mergeCell ref="C107:F107"/>
    <mergeCell ref="H107:I107"/>
    <mergeCell ref="C117:D117"/>
    <mergeCell ref="C119:F119"/>
    <mergeCell ref="C109:I109"/>
    <mergeCell ref="C111:F111"/>
    <mergeCell ref="C113:F113"/>
    <mergeCell ref="H113:I113"/>
    <mergeCell ref="C115:F115"/>
    <mergeCell ref="H115:I115"/>
  </mergeCells>
  <conditionalFormatting sqref="A1:J3 A4:A53 A56:A88 J4:J88 A54:G55">
    <cfRule type="containsText" dxfId="344" priority="204" operator="containsText" text="Preencha">
      <formula>NOT(ISERROR(SEARCH("Preencha",A1)))</formula>
    </cfRule>
    <cfRule type="cellIs" dxfId="343" priority="205" operator="equal">
      <formula>"Selecione uma opção:"</formula>
    </cfRule>
  </conditionalFormatting>
  <conditionalFormatting sqref="G16">
    <cfRule type="containsText" dxfId="342" priority="166" operator="containsText" text="Preencha">
      <formula>NOT(ISERROR(SEARCH("Preencha",G16)))</formula>
    </cfRule>
    <cfRule type="cellIs" dxfId="341" priority="167" operator="equal">
      <formula>"Selecione uma opção:"</formula>
    </cfRule>
  </conditionalFormatting>
  <conditionalFormatting sqref="H16:I16">
    <cfRule type="containsText" dxfId="340" priority="162" operator="containsText" text="Preencha">
      <formula>NOT(ISERROR(SEARCH("Preencha",H16)))</formula>
    </cfRule>
    <cfRule type="cellIs" dxfId="339" priority="163" operator="equal">
      <formula>"Selecione uma opção:"</formula>
    </cfRule>
  </conditionalFormatting>
  <conditionalFormatting sqref="B4:I5 B7:I13 B15:I15 B14:G14 B6:H6 B19:I21">
    <cfRule type="containsText" dxfId="338" priority="176" operator="containsText" text="Preencha">
      <formula>NOT(ISERROR(SEARCH("Preencha",B4)))</formula>
    </cfRule>
    <cfRule type="cellIs" dxfId="337" priority="177" operator="equal">
      <formula>$C$20</formula>
    </cfRule>
  </conditionalFormatting>
  <conditionalFormatting sqref="B16:C16 E16:F16">
    <cfRule type="containsText" dxfId="336" priority="179" operator="containsText" text="Preencha">
      <formula>NOT(ISERROR(SEARCH("Preencha",B16)))</formula>
    </cfRule>
    <cfRule type="cellIs" dxfId="335" priority="180" operator="equal">
      <formula>"Selecione uma opção:"</formula>
    </cfRule>
  </conditionalFormatting>
  <conditionalFormatting sqref="E20:F21 F20:H20">
    <cfRule type="expression" dxfId="334" priority="178">
      <formula>$C$20="Não"</formula>
    </cfRule>
  </conditionalFormatting>
  <conditionalFormatting sqref="B17:I17 B18 G18:I18">
    <cfRule type="containsText" dxfId="333" priority="174" operator="containsText" text="Preencha">
      <formula>NOT(ISERROR(SEARCH("Preencha",B17)))</formula>
    </cfRule>
    <cfRule type="cellIs" dxfId="332" priority="175" operator="equal">
      <formula>"Selecione uma opção:"</formula>
    </cfRule>
  </conditionalFormatting>
  <conditionalFormatting sqref="C18:F18">
    <cfRule type="containsText" dxfId="331" priority="172" operator="containsText" text="Preencha">
      <formula>NOT(ISERROR(SEARCH("Preencha",C18)))</formula>
    </cfRule>
    <cfRule type="cellIs" dxfId="330" priority="173" operator="equal">
      <formula>"Selecione uma opção:"</formula>
    </cfRule>
  </conditionalFormatting>
  <conditionalFormatting sqref="H14:I14">
    <cfRule type="containsText" dxfId="329" priority="170" operator="containsText" text="Preencha">
      <formula>NOT(ISERROR(SEARCH("Preencha",H14)))</formula>
    </cfRule>
    <cfRule type="cellIs" dxfId="328" priority="171" operator="equal">
      <formula>"Selecione uma opção:"</formula>
    </cfRule>
  </conditionalFormatting>
  <conditionalFormatting sqref="I6">
    <cfRule type="containsText" dxfId="327" priority="168" operator="containsText" text="Preencha">
      <formula>NOT(ISERROR(SEARCH("Preencha",I6)))</formula>
    </cfRule>
    <cfRule type="cellIs" dxfId="326" priority="169" operator="equal">
      <formula>"Selecione uma opção:"</formula>
    </cfRule>
  </conditionalFormatting>
  <conditionalFormatting sqref="B22:I25 B27:I32 B26:G26">
    <cfRule type="containsText" dxfId="325" priority="146" operator="containsText" text="Preencha">
      <formula>NOT(ISERROR(SEARCH("Preencha",B22)))</formula>
    </cfRule>
    <cfRule type="cellIs" dxfId="324" priority="147" operator="equal">
      <formula>"Selecione uma opção:"</formula>
    </cfRule>
  </conditionalFormatting>
  <conditionalFormatting sqref="B35:I35">
    <cfRule type="containsText" dxfId="323" priority="160" operator="containsText" text="Preencha">
      <formula>NOT(ISERROR(SEARCH("Preencha",B35)))</formula>
    </cfRule>
    <cfRule type="cellIs" dxfId="322" priority="161" operator="equal">
      <formula>"Selecione uma opção:"</formula>
    </cfRule>
  </conditionalFormatting>
  <conditionalFormatting sqref="B27:I32 B26:G26">
    <cfRule type="expression" dxfId="321" priority="159">
      <formula>$B$24="Não"</formula>
    </cfRule>
  </conditionalFormatting>
  <conditionalFormatting sqref="B33:I33 B34:F34">
    <cfRule type="containsText" dxfId="320" priority="157" operator="containsText" text="Preencha">
      <formula>NOT(ISERROR(SEARCH("Preencha",B33)))</formula>
    </cfRule>
    <cfRule type="cellIs" dxfId="319" priority="158" operator="equal">
      <formula>"Selecione uma opção:"</formula>
    </cfRule>
  </conditionalFormatting>
  <conditionalFormatting sqref="G84">
    <cfRule type="containsText" dxfId="318" priority="76" operator="containsText" text="Preencha">
      <formula>NOT(ISERROR(SEARCH("Preencha",G84)))</formula>
    </cfRule>
    <cfRule type="cellIs" dxfId="317" priority="77" operator="equal">
      <formula>"Selecione uma opção:"</formula>
    </cfRule>
  </conditionalFormatting>
  <conditionalFormatting sqref="G34">
    <cfRule type="containsText" dxfId="316" priority="144" operator="containsText" text="Preencha">
      <formula>NOT(ISERROR(SEARCH("Preencha",G34)))</formula>
    </cfRule>
    <cfRule type="cellIs" dxfId="315" priority="145" operator="equal">
      <formula>"Selecione uma opção:"</formula>
    </cfRule>
  </conditionalFormatting>
  <conditionalFormatting sqref="H34:I34">
    <cfRule type="containsText" dxfId="314" priority="142" operator="containsText" text="Preencha">
      <formula>NOT(ISERROR(SEARCH("Preencha",H34)))</formula>
    </cfRule>
    <cfRule type="cellIs" dxfId="313" priority="143" operator="equal">
      <formula>"Selecione uma opção:"</formula>
    </cfRule>
  </conditionalFormatting>
  <conditionalFormatting sqref="B36:I37">
    <cfRule type="containsText" dxfId="312" priority="140" operator="containsText" text="Preencha">
      <formula>NOT(ISERROR(SEARCH("Preencha",B36)))</formula>
    </cfRule>
    <cfRule type="cellIs" dxfId="311" priority="141" operator="equal">
      <formula>"Selecione uma opção:"</formula>
    </cfRule>
  </conditionalFormatting>
  <conditionalFormatting sqref="B38:I38">
    <cfRule type="containsText" dxfId="310" priority="138" operator="containsText" text="Preencha">
      <formula>NOT(ISERROR(SEARCH("Preencha",B38)))</formula>
    </cfRule>
    <cfRule type="cellIs" dxfId="309" priority="139" operator="equal">
      <formula>"Selecione uma opção:"</formula>
    </cfRule>
  </conditionalFormatting>
  <conditionalFormatting sqref="H40:I40">
    <cfRule type="containsText" dxfId="308" priority="126" operator="containsText" text="Preencha">
      <formula>NOT(ISERROR(SEARCH("Preencha",H40)))</formula>
    </cfRule>
    <cfRule type="cellIs" dxfId="307" priority="127" operator="equal">
      <formula>"Selecione uma opção:"</formula>
    </cfRule>
  </conditionalFormatting>
  <conditionalFormatting sqref="C52:F52">
    <cfRule type="containsText" dxfId="306" priority="130" operator="containsText" text="Preencha">
      <formula>NOT(ISERROR(SEARCH("Preencha",C52)))</formula>
    </cfRule>
    <cfRule type="cellIs" dxfId="305" priority="131" operator="equal">
      <formula>"Selecione uma opção:"</formula>
    </cfRule>
  </conditionalFormatting>
  <conditionalFormatting sqref="B51:I51 B52:B53 G52:I53 H54:I54">
    <cfRule type="containsText" dxfId="304" priority="132" operator="containsText" text="Preencha">
      <formula>NOT(ISERROR(SEARCH("Preencha",B51)))</formula>
    </cfRule>
    <cfRule type="cellIs" dxfId="303" priority="133" operator="equal">
      <formula>"Selecione uma opção:"</formula>
    </cfRule>
  </conditionalFormatting>
  <conditionalFormatting sqref="H48:I48">
    <cfRule type="containsText" dxfId="302" priority="128" operator="containsText" text="Preencha">
      <formula>NOT(ISERROR(SEARCH("Preencha",H48)))</formula>
    </cfRule>
    <cfRule type="cellIs" dxfId="301" priority="129" operator="equal">
      <formula>"Selecione uma opção:"</formula>
    </cfRule>
  </conditionalFormatting>
  <conditionalFormatting sqref="B39:I39 B41:I47 B49:I49 B48:G48 B40:G40">
    <cfRule type="containsText" dxfId="300" priority="134" operator="containsText" text="Preencha">
      <formula>NOT(ISERROR(SEARCH("Preencha",B39)))</formula>
    </cfRule>
    <cfRule type="cellIs" dxfId="299" priority="135" operator="equal">
      <formula>"Selecione uma opção:"</formula>
    </cfRule>
  </conditionalFormatting>
  <conditionalFormatting sqref="B50:C50 E50:F50">
    <cfRule type="containsText" dxfId="298" priority="136" operator="containsText" text="Preencha">
      <formula>NOT(ISERROR(SEARCH("Preencha",B50)))</formula>
    </cfRule>
    <cfRule type="cellIs" dxfId="297" priority="137" operator="equal">
      <formula>"Selecione uma opção:"</formula>
    </cfRule>
  </conditionalFormatting>
  <conditionalFormatting sqref="G50">
    <cfRule type="containsText" dxfId="296" priority="124" operator="containsText" text="Preencha">
      <formula>NOT(ISERROR(SEARCH("Preencha",G50)))</formula>
    </cfRule>
    <cfRule type="cellIs" dxfId="295" priority="125" operator="equal">
      <formula>"Selecione uma opção:"</formula>
    </cfRule>
  </conditionalFormatting>
  <conditionalFormatting sqref="B88">
    <cfRule type="containsText" dxfId="294" priority="120" operator="containsText" text="Preencha">
      <formula>NOT(ISERROR(SEARCH("Preencha",B88)))</formula>
    </cfRule>
    <cfRule type="cellIs" dxfId="293" priority="121" operator="equal">
      <formula>"Selecione uma opção:"</formula>
    </cfRule>
  </conditionalFormatting>
  <conditionalFormatting sqref="B88:I88">
    <cfRule type="containsText" dxfId="292" priority="118" operator="containsText" text="Preencha">
      <formula>NOT(ISERROR(SEARCH("Preencha",B88)))</formula>
    </cfRule>
    <cfRule type="cellIs" dxfId="291" priority="119" operator="equal">
      <formula>"Selecione uma opção:"</formula>
    </cfRule>
  </conditionalFormatting>
  <conditionalFormatting sqref="C87:I87">
    <cfRule type="containsText" dxfId="290" priority="94" operator="containsText" text="Preencha">
      <formula>NOT(ISERROR(SEARCH("Preencha",C87)))</formula>
    </cfRule>
    <cfRule type="cellIs" dxfId="289" priority="95" operator="equal">
      <formula>"Selecione uma opção:"</formula>
    </cfRule>
  </conditionalFormatting>
  <conditionalFormatting sqref="C70:F70">
    <cfRule type="containsText" dxfId="288" priority="104" operator="containsText" text="Preencha">
      <formula>NOT(ISERROR(SEARCH("Preencha",C70)))</formula>
    </cfRule>
    <cfRule type="cellIs" dxfId="287" priority="105" operator="equal">
      <formula>"Selecione uma opção:"</formula>
    </cfRule>
  </conditionalFormatting>
  <conditionalFormatting sqref="B69:I69 B70 G70:I70">
    <cfRule type="containsText" dxfId="286" priority="106" operator="containsText" text="Preencha">
      <formula>NOT(ISERROR(SEARCH("Preencha",B69)))</formula>
    </cfRule>
    <cfRule type="cellIs" dxfId="285" priority="107" operator="equal">
      <formula>"Selecione uma opção:"</formula>
    </cfRule>
  </conditionalFormatting>
  <conditionalFormatting sqref="H66:I66">
    <cfRule type="containsText" dxfId="284" priority="102" operator="containsText" text="Preencha">
      <formula>NOT(ISERROR(SEARCH("Preencha",H66)))</formula>
    </cfRule>
    <cfRule type="cellIs" dxfId="283" priority="103" operator="equal">
      <formula>"Selecione uma opção:"</formula>
    </cfRule>
  </conditionalFormatting>
  <conditionalFormatting sqref="H58:I58">
    <cfRule type="containsText" dxfId="282" priority="100" operator="containsText" text="Preencha">
      <formula>NOT(ISERROR(SEARCH("Preencha",H58)))</formula>
    </cfRule>
    <cfRule type="cellIs" dxfId="281" priority="101" operator="equal">
      <formula>"Selecione uma opção:"</formula>
    </cfRule>
  </conditionalFormatting>
  <conditionalFormatting sqref="B57:I57 B59:I65 B67:I67 B66:G66 B58:G58">
    <cfRule type="containsText" dxfId="280" priority="108" operator="containsText" text="Preencha">
      <formula>NOT(ISERROR(SEARCH("Preencha",B57)))</formula>
    </cfRule>
    <cfRule type="cellIs" dxfId="279" priority="109" operator="equal">
      <formula>"Selecione uma opção:"</formula>
    </cfRule>
  </conditionalFormatting>
  <conditionalFormatting sqref="B68:C68 E68:F68">
    <cfRule type="containsText" dxfId="278" priority="110" operator="containsText" text="Preencha">
      <formula>NOT(ISERROR(SEARCH("Preencha",B68)))</formula>
    </cfRule>
    <cfRule type="cellIs" dxfId="277" priority="111" operator="equal">
      <formula>"Selecione uma opção:"</formula>
    </cfRule>
  </conditionalFormatting>
  <conditionalFormatting sqref="C56:I56">
    <cfRule type="containsText" dxfId="276" priority="116" operator="containsText" text="Preencha">
      <formula>NOT(ISERROR(SEARCH("Preencha",C56)))</formula>
    </cfRule>
    <cfRule type="cellIs" dxfId="275" priority="117" operator="equal">
      <formula>"Selecione uma opção:"</formula>
    </cfRule>
  </conditionalFormatting>
  <conditionalFormatting sqref="C71:I71">
    <cfRule type="containsText" dxfId="274" priority="112" operator="containsText" text="Preencha">
      <formula>NOT(ISERROR(SEARCH("Preencha",C71)))</formula>
    </cfRule>
    <cfRule type="cellIs" dxfId="273" priority="113" operator="equal">
      <formula>"Selecione uma opção:"</formula>
    </cfRule>
  </conditionalFormatting>
  <conditionalFormatting sqref="B71">
    <cfRule type="containsText" dxfId="272" priority="114" operator="containsText" text="Preencha">
      <formula>NOT(ISERROR(SEARCH("Preencha",B71)))</formula>
    </cfRule>
    <cfRule type="cellIs" dxfId="271" priority="115" operator="equal">
      <formula>"Selecione uma opção:"</formula>
    </cfRule>
  </conditionalFormatting>
  <conditionalFormatting sqref="C72:I72">
    <cfRule type="containsText" dxfId="270" priority="98" operator="containsText" text="Preencha">
      <formula>NOT(ISERROR(SEARCH("Preencha",C72)))</formula>
    </cfRule>
    <cfRule type="cellIs" dxfId="269" priority="99" operator="equal">
      <formula>"Selecione uma opção:"</formula>
    </cfRule>
  </conditionalFormatting>
  <conditionalFormatting sqref="B87">
    <cfRule type="containsText" dxfId="268" priority="96" operator="containsText" text="Preencha">
      <formula>NOT(ISERROR(SEARCH("Preencha",B87)))</formula>
    </cfRule>
    <cfRule type="cellIs" dxfId="267" priority="97" operator="equal">
      <formula>"Selecione uma opção:"</formula>
    </cfRule>
  </conditionalFormatting>
  <conditionalFormatting sqref="C86:F86">
    <cfRule type="containsText" dxfId="266" priority="86" operator="containsText" text="Preencha">
      <formula>NOT(ISERROR(SEARCH("Preencha",C86)))</formula>
    </cfRule>
    <cfRule type="cellIs" dxfId="265" priority="87" operator="equal">
      <formula>"Selecione uma opção:"</formula>
    </cfRule>
  </conditionalFormatting>
  <conditionalFormatting sqref="B85:I85 B86 G86:I86">
    <cfRule type="containsText" dxfId="264" priority="88" operator="containsText" text="Preencha">
      <formula>NOT(ISERROR(SEARCH("Preencha",B85)))</formula>
    </cfRule>
    <cfRule type="cellIs" dxfId="263" priority="89" operator="equal">
      <formula>"Selecione uma opção:"</formula>
    </cfRule>
  </conditionalFormatting>
  <conditionalFormatting sqref="H82:I82">
    <cfRule type="containsText" dxfId="262" priority="84" operator="containsText" text="Preencha">
      <formula>NOT(ISERROR(SEARCH("Preencha",H82)))</formula>
    </cfRule>
    <cfRule type="cellIs" dxfId="261" priority="85" operator="equal">
      <formula>"Selecione uma opção:"</formula>
    </cfRule>
  </conditionalFormatting>
  <conditionalFormatting sqref="H74:I74">
    <cfRule type="containsText" dxfId="260" priority="82" operator="containsText" text="Preencha">
      <formula>NOT(ISERROR(SEARCH("Preencha",H74)))</formula>
    </cfRule>
    <cfRule type="cellIs" dxfId="259" priority="83" operator="equal">
      <formula>"Selecione uma opção:"</formula>
    </cfRule>
  </conditionalFormatting>
  <conditionalFormatting sqref="B73:I73 B75:I81 B83:I83 B82:G82 B74:G74">
    <cfRule type="containsText" dxfId="258" priority="90" operator="containsText" text="Preencha">
      <formula>NOT(ISERROR(SEARCH("Preencha",B73)))</formula>
    </cfRule>
    <cfRule type="cellIs" dxfId="257" priority="91" operator="equal">
      <formula>"Selecione uma opção:"</formula>
    </cfRule>
  </conditionalFormatting>
  <conditionalFormatting sqref="B84:C84 E84:F84">
    <cfRule type="containsText" dxfId="256" priority="92" operator="containsText" text="Preencha">
      <formula>NOT(ISERROR(SEARCH("Preencha",B84)))</formula>
    </cfRule>
    <cfRule type="cellIs" dxfId="255" priority="93" operator="equal">
      <formula>"Selecione uma opção:"</formula>
    </cfRule>
  </conditionalFormatting>
  <conditionalFormatting sqref="G68">
    <cfRule type="containsText" dxfId="254" priority="80" operator="containsText" text="Preencha">
      <formula>NOT(ISERROR(SEARCH("Preencha",G68)))</formula>
    </cfRule>
    <cfRule type="cellIs" dxfId="253" priority="81" operator="equal">
      <formula>"Selecione uma opção:"</formula>
    </cfRule>
  </conditionalFormatting>
  <conditionalFormatting sqref="B56">
    <cfRule type="containsText" dxfId="252" priority="72" operator="containsText" text="Preencha">
      <formula>NOT(ISERROR(SEARCH("Preencha",B56)))</formula>
    </cfRule>
    <cfRule type="cellIs" dxfId="251" priority="73" operator="equal">
      <formula>"Selecione uma opção:"</formula>
    </cfRule>
  </conditionalFormatting>
  <conditionalFormatting sqref="B72">
    <cfRule type="containsText" dxfId="250" priority="70" operator="containsText" text="Preencha">
      <formula>NOT(ISERROR(SEARCH("Preencha",B72)))</formula>
    </cfRule>
    <cfRule type="cellIs" dxfId="249" priority="71" operator="equal">
      <formula>"Selecione uma opção:"</formula>
    </cfRule>
  </conditionalFormatting>
  <conditionalFormatting sqref="I55">
    <cfRule type="containsText" dxfId="248" priority="68" operator="containsText" text="Preencha">
      <formula>NOT(ISERROR(SEARCH("Preencha",I55)))</formula>
    </cfRule>
    <cfRule type="cellIs" dxfId="247" priority="69" operator="equal">
      <formula>"Selecione uma opção:"</formula>
    </cfRule>
  </conditionalFormatting>
  <conditionalFormatting sqref="H55">
    <cfRule type="containsText" dxfId="246" priority="66" operator="containsText" text="Preencha">
      <formula>NOT(ISERROR(SEARCH("Preencha",H55)))</formula>
    </cfRule>
    <cfRule type="cellIs" dxfId="245" priority="67" operator="equal">
      <formula>"Selecione uma opção:"</formula>
    </cfRule>
  </conditionalFormatting>
  <conditionalFormatting sqref="C53">
    <cfRule type="containsText" dxfId="244" priority="64" operator="containsText" text="Preencha">
      <formula>NOT(ISERROR(SEARCH("Preencha",C53)))</formula>
    </cfRule>
    <cfRule type="cellIs" dxfId="243" priority="65" operator="equal">
      <formula>"Selecione uma opção:"</formula>
    </cfRule>
  </conditionalFormatting>
  <conditionalFormatting sqref="D53:F53">
    <cfRule type="containsText" dxfId="242" priority="62" operator="containsText" text="Preencha">
      <formula>NOT(ISERROR(SEARCH("Preencha",D53)))</formula>
    </cfRule>
    <cfRule type="cellIs" dxfId="241" priority="63" operator="equal">
      <formula>"Selecione uma opção:"</formula>
    </cfRule>
  </conditionalFormatting>
  <conditionalFormatting sqref="H50:I50">
    <cfRule type="containsText" dxfId="240" priority="57" operator="containsText" text="Preencha">
      <formula>NOT(ISERROR(SEARCH("Preencha",H50)))</formula>
    </cfRule>
    <cfRule type="cellIs" dxfId="239" priority="58" operator="equal">
      <formula>"Selecione uma opção:"</formula>
    </cfRule>
  </conditionalFormatting>
  <conditionalFormatting sqref="H68:I68">
    <cfRule type="containsText" dxfId="238" priority="55" operator="containsText" text="Preencha">
      <formula>NOT(ISERROR(SEARCH("Preencha",H68)))</formula>
    </cfRule>
    <cfRule type="cellIs" dxfId="237" priority="56" operator="equal">
      <formula>"Selecione uma opção:"</formula>
    </cfRule>
  </conditionalFormatting>
  <conditionalFormatting sqref="H84:I84">
    <cfRule type="containsText" dxfId="236" priority="53" operator="containsText" text="Preencha">
      <formula>NOT(ISERROR(SEARCH("Preencha",H84)))</formula>
    </cfRule>
    <cfRule type="cellIs" dxfId="235" priority="54" operator="equal">
      <formula>"Selecione uma opção:"</formula>
    </cfRule>
  </conditionalFormatting>
  <conditionalFormatting sqref="A89:A104 J89:J104">
    <cfRule type="containsText" dxfId="234" priority="51" operator="containsText" text="Preencha">
      <formula>NOT(ISERROR(SEARCH("Preencha",A89)))</formula>
    </cfRule>
    <cfRule type="cellIs" dxfId="233" priority="52" operator="equal">
      <formula>"Selecione uma opção:"</formula>
    </cfRule>
  </conditionalFormatting>
  <conditionalFormatting sqref="G101">
    <cfRule type="containsText" dxfId="232" priority="31" operator="containsText" text="Preencha">
      <formula>NOT(ISERROR(SEARCH("Preencha",G101)))</formula>
    </cfRule>
    <cfRule type="cellIs" dxfId="231" priority="32" operator="equal">
      <formula>"Selecione uma opção:"</formula>
    </cfRule>
  </conditionalFormatting>
  <conditionalFormatting sqref="C104:I104">
    <cfRule type="containsText" dxfId="230" priority="45" operator="containsText" text="Preencha">
      <formula>NOT(ISERROR(SEARCH("Preencha",C104)))</formula>
    </cfRule>
    <cfRule type="cellIs" dxfId="229" priority="46" operator="equal">
      <formula>"Selecione uma opção:"</formula>
    </cfRule>
  </conditionalFormatting>
  <conditionalFormatting sqref="C89:I89">
    <cfRule type="containsText" dxfId="228" priority="49" operator="containsText" text="Preencha">
      <formula>NOT(ISERROR(SEARCH("Preencha",C89)))</formula>
    </cfRule>
    <cfRule type="cellIs" dxfId="227" priority="50" operator="equal">
      <formula>"Selecione uma opção:"</formula>
    </cfRule>
  </conditionalFormatting>
  <conditionalFormatting sqref="B104">
    <cfRule type="containsText" dxfId="226" priority="47" operator="containsText" text="Preencha">
      <formula>NOT(ISERROR(SEARCH("Preencha",B104)))</formula>
    </cfRule>
    <cfRule type="cellIs" dxfId="225" priority="48" operator="equal">
      <formula>"Selecione uma opção:"</formula>
    </cfRule>
  </conditionalFormatting>
  <conditionalFormatting sqref="C103:F103">
    <cfRule type="containsText" dxfId="224" priority="37" operator="containsText" text="Preencha">
      <formula>NOT(ISERROR(SEARCH("Preencha",C103)))</formula>
    </cfRule>
    <cfRule type="cellIs" dxfId="223" priority="38" operator="equal">
      <formula>"Selecione uma opção:"</formula>
    </cfRule>
  </conditionalFormatting>
  <conditionalFormatting sqref="B102:I102 B103 G103:I103">
    <cfRule type="containsText" dxfId="222" priority="39" operator="containsText" text="Preencha">
      <formula>NOT(ISERROR(SEARCH("Preencha",B102)))</formula>
    </cfRule>
    <cfRule type="cellIs" dxfId="221" priority="40" operator="equal">
      <formula>"Selecione uma opção:"</formula>
    </cfRule>
  </conditionalFormatting>
  <conditionalFormatting sqref="H99:I99">
    <cfRule type="containsText" dxfId="220" priority="35" operator="containsText" text="Preencha">
      <formula>NOT(ISERROR(SEARCH("Preencha",H99)))</formula>
    </cfRule>
    <cfRule type="cellIs" dxfId="219" priority="36" operator="equal">
      <formula>"Selecione uma opção:"</formula>
    </cfRule>
  </conditionalFormatting>
  <conditionalFormatting sqref="H91:I91">
    <cfRule type="containsText" dxfId="218" priority="33" operator="containsText" text="Preencha">
      <formula>NOT(ISERROR(SEARCH("Preencha",H91)))</formula>
    </cfRule>
    <cfRule type="cellIs" dxfId="217" priority="34" operator="equal">
      <formula>"Selecione uma opção:"</formula>
    </cfRule>
  </conditionalFormatting>
  <conditionalFormatting sqref="B90:I90 B92:I98 B100:I100 B99:G99 B91:G91">
    <cfRule type="containsText" dxfId="216" priority="41" operator="containsText" text="Preencha">
      <formula>NOT(ISERROR(SEARCH("Preencha",B90)))</formula>
    </cfRule>
    <cfRule type="cellIs" dxfId="215" priority="42" operator="equal">
      <formula>"Selecione uma opção:"</formula>
    </cfRule>
  </conditionalFormatting>
  <conditionalFormatting sqref="B101:C101 E101:F101">
    <cfRule type="containsText" dxfId="214" priority="43" operator="containsText" text="Preencha">
      <formula>NOT(ISERROR(SEARCH("Preencha",B101)))</formula>
    </cfRule>
    <cfRule type="cellIs" dxfId="213" priority="44" operator="equal">
      <formula>"Selecione uma opção:"</formula>
    </cfRule>
  </conditionalFormatting>
  <conditionalFormatting sqref="B89">
    <cfRule type="containsText" dxfId="212" priority="29" operator="containsText" text="Preencha">
      <formula>NOT(ISERROR(SEARCH("Preencha",B89)))</formula>
    </cfRule>
    <cfRule type="cellIs" dxfId="211" priority="30" operator="equal">
      <formula>"Selecione uma opção:"</formula>
    </cfRule>
  </conditionalFormatting>
  <conditionalFormatting sqref="H101:I101">
    <cfRule type="containsText" dxfId="210" priority="27" operator="containsText" text="Preencha">
      <formula>NOT(ISERROR(SEARCH("Preencha",H101)))</formula>
    </cfRule>
    <cfRule type="cellIs" dxfId="209" priority="28" operator="equal">
      <formula>"Selecione uma opção:"</formula>
    </cfRule>
  </conditionalFormatting>
  <conditionalFormatting sqref="A105:A120 J105:J120">
    <cfRule type="containsText" dxfId="208" priority="25" operator="containsText" text="Preencha">
      <formula>NOT(ISERROR(SEARCH("Preencha",A105)))</formula>
    </cfRule>
    <cfRule type="cellIs" dxfId="207" priority="26" operator="equal">
      <formula>"Selecione uma opção:"</formula>
    </cfRule>
  </conditionalFormatting>
  <conditionalFormatting sqref="G117">
    <cfRule type="containsText" dxfId="206" priority="5" operator="containsText" text="Preencha">
      <formula>NOT(ISERROR(SEARCH("Preencha",G117)))</formula>
    </cfRule>
    <cfRule type="cellIs" dxfId="205" priority="6" operator="equal">
      <formula>"Selecione uma opção:"</formula>
    </cfRule>
  </conditionalFormatting>
  <conditionalFormatting sqref="C120:I120">
    <cfRule type="containsText" dxfId="204" priority="19" operator="containsText" text="Preencha">
      <formula>NOT(ISERROR(SEARCH("Preencha",C120)))</formula>
    </cfRule>
    <cfRule type="cellIs" dxfId="203" priority="20" operator="equal">
      <formula>"Selecione uma opção:"</formula>
    </cfRule>
  </conditionalFormatting>
  <conditionalFormatting sqref="C105:I105">
    <cfRule type="containsText" dxfId="202" priority="23" operator="containsText" text="Preencha">
      <formula>NOT(ISERROR(SEARCH("Preencha",C105)))</formula>
    </cfRule>
    <cfRule type="cellIs" dxfId="201" priority="24" operator="equal">
      <formula>"Selecione uma opção:"</formula>
    </cfRule>
  </conditionalFormatting>
  <conditionalFormatting sqref="B120">
    <cfRule type="containsText" dxfId="200" priority="21" operator="containsText" text="Preencha">
      <formula>NOT(ISERROR(SEARCH("Preencha",B120)))</formula>
    </cfRule>
    <cfRule type="cellIs" dxfId="199" priority="22" operator="equal">
      <formula>"Selecione uma opção:"</formula>
    </cfRule>
  </conditionalFormatting>
  <conditionalFormatting sqref="C119:F119">
    <cfRule type="containsText" dxfId="198" priority="11" operator="containsText" text="Preencha">
      <formula>NOT(ISERROR(SEARCH("Preencha",C119)))</formula>
    </cfRule>
    <cfRule type="cellIs" dxfId="197" priority="12" operator="equal">
      <formula>"Selecione uma opção:"</formula>
    </cfRule>
  </conditionalFormatting>
  <conditionalFormatting sqref="B118:I118 B119 G119:I119">
    <cfRule type="containsText" dxfId="196" priority="13" operator="containsText" text="Preencha">
      <formula>NOT(ISERROR(SEARCH("Preencha",B118)))</formula>
    </cfRule>
    <cfRule type="cellIs" dxfId="195" priority="14" operator="equal">
      <formula>"Selecione uma opção:"</formula>
    </cfRule>
  </conditionalFormatting>
  <conditionalFormatting sqref="H115:I115">
    <cfRule type="containsText" dxfId="194" priority="9" operator="containsText" text="Preencha">
      <formula>NOT(ISERROR(SEARCH("Preencha",H115)))</formula>
    </cfRule>
    <cfRule type="cellIs" dxfId="193" priority="10" operator="equal">
      <formula>"Selecione uma opção:"</formula>
    </cfRule>
  </conditionalFormatting>
  <conditionalFormatting sqref="H107:I107">
    <cfRule type="containsText" dxfId="192" priority="7" operator="containsText" text="Preencha">
      <formula>NOT(ISERROR(SEARCH("Preencha",H107)))</formula>
    </cfRule>
    <cfRule type="cellIs" dxfId="191" priority="8" operator="equal">
      <formula>"Selecione uma opção:"</formula>
    </cfRule>
  </conditionalFormatting>
  <conditionalFormatting sqref="B106:I106 B108:I114 B116:I116 B115:G115 B107:G107">
    <cfRule type="containsText" dxfId="190" priority="15" operator="containsText" text="Preencha">
      <formula>NOT(ISERROR(SEARCH("Preencha",B106)))</formula>
    </cfRule>
    <cfRule type="cellIs" dxfId="189" priority="16" operator="equal">
      <formula>"Selecione uma opção:"</formula>
    </cfRule>
  </conditionalFormatting>
  <conditionalFormatting sqref="B117:C117 E117:F117">
    <cfRule type="containsText" dxfId="188" priority="17" operator="containsText" text="Preencha">
      <formula>NOT(ISERROR(SEARCH("Preencha",B117)))</formula>
    </cfRule>
    <cfRule type="cellIs" dxfId="187" priority="18" operator="equal">
      <formula>"Selecione uma opção:"</formula>
    </cfRule>
  </conditionalFormatting>
  <conditionalFormatting sqref="B105">
    <cfRule type="containsText" dxfId="186" priority="3" operator="containsText" text="Preencha">
      <formula>NOT(ISERROR(SEARCH("Preencha",B105)))</formula>
    </cfRule>
    <cfRule type="cellIs" dxfId="185" priority="4" operator="equal">
      <formula>"Selecione uma opção:"</formula>
    </cfRule>
  </conditionalFormatting>
  <conditionalFormatting sqref="H117:I117">
    <cfRule type="containsText" dxfId="184" priority="1" operator="containsText" text="Preencha">
      <formula>NOT(ISERROR(SEARCH("Preencha",H117)))</formula>
    </cfRule>
    <cfRule type="cellIs" dxfId="183" priority="2" operator="equal">
      <formula>"Selecione uma opção:"</formula>
    </cfRule>
  </conditionalFormatting>
  <dataValidations count="3">
    <dataValidation allowBlank="1" showInputMessage="1" showErrorMessage="1" prompt="Nome ou Denominação Social" sqref="C6:F6 C26:F26" xr:uid="{A92A160B-69EE-441E-B03D-6FB52868B331}"/>
    <dataValidation type="list" allowBlank="1" showInputMessage="1" showErrorMessage="1" sqref="C20" xr:uid="{48F98019-1EAA-4056-9CE7-F4C45B7BC191}">
      <formula1>"Sim,Não"</formula1>
    </dataValidation>
    <dataValidation type="list" allowBlank="1" showInputMessage="1" showErrorMessage="1" sqref="C24" xr:uid="{B2945A08-1DBF-4EEC-B911-A37C1DCE9AB1}">
      <formula1>"Sim, Não"</formula1>
    </dataValidation>
  </dataValidations>
  <pageMargins left="0.70866141732283505" right="0.70866141732283505" top="0.99803149599999996" bottom="0.49803149600000002" header="0.31496062992126" footer="0.31496062992126"/>
  <pageSetup paperSize="9" scale="64" fitToHeight="2" orientation="portrait" r:id="rId1"/>
  <headerFooter>
    <oddHeader xml:space="preserve">&amp;L    &amp;G&amp;CFORMULÁRIO DE CANDIDATURA
Decreto-Lei n.º 16/2016, de 9 de março
Portaria n.º 344/2016, de 30 de dezembro
Operação&amp;R&amp;G&amp;     </oddHead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83EF8FE3-CC00-4A50-9F14-09C25CC227D2}">
          <x14:formula1>
            <xm:f>Auxiliar!$I$20:$I$45</xm:f>
          </x14:formula1>
          <xm:sqref>H55</xm:sqref>
        </x14:dataValidation>
        <x14:dataValidation type="list" allowBlank="1" showInputMessage="1" showErrorMessage="1" xr:uid="{F3A07422-C5E4-4A5B-BC93-7A0884FEF621}">
          <x14:formula1>
            <xm:f>Auxiliar!$L$5:$L$11</xm:f>
          </x14:formula1>
          <xm:sqref>C16:D16 C50:D50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ACB49-A327-4EB6-9FA7-87AA2C8DEB13}">
  <sheetPr>
    <tabColor theme="8"/>
  </sheetPr>
  <dimension ref="A1:L70"/>
  <sheetViews>
    <sheetView workbookViewId="0">
      <selection activeCell="D45" sqref="D45:E45"/>
    </sheetView>
  </sheetViews>
  <sheetFormatPr defaultRowHeight="15"/>
  <cols>
    <col min="1" max="1" width="11.5703125" customWidth="1"/>
    <col min="2" max="2" width="9.85546875" customWidth="1"/>
    <col min="3" max="3" width="13" customWidth="1"/>
  </cols>
  <sheetData>
    <row r="1" spans="1:12">
      <c r="A1" s="80"/>
      <c r="B1" s="81"/>
      <c r="C1" s="81"/>
      <c r="D1" s="81"/>
      <c r="E1" s="81"/>
      <c r="F1" s="81"/>
      <c r="G1" s="81"/>
      <c r="H1" s="81"/>
      <c r="I1" s="81"/>
      <c r="J1" s="81"/>
      <c r="K1" s="84"/>
      <c r="L1" s="84"/>
    </row>
    <row r="2" spans="1:12">
      <c r="A2" s="382" t="s">
        <v>273</v>
      </c>
      <c r="B2" s="382"/>
      <c r="C2" s="382"/>
      <c r="D2" s="382"/>
      <c r="E2" s="382"/>
      <c r="F2" s="382"/>
      <c r="G2" s="382"/>
      <c r="H2" s="382"/>
      <c r="I2" s="382"/>
      <c r="J2" s="382"/>
      <c r="K2" s="382"/>
      <c r="L2" s="382"/>
    </row>
    <row r="3" spans="1:12">
      <c r="A3" s="385"/>
      <c r="B3" s="385"/>
      <c r="C3" s="385"/>
      <c r="D3" s="385"/>
      <c r="E3" s="385"/>
      <c r="F3" s="385"/>
      <c r="G3" s="385"/>
      <c r="H3" s="385"/>
      <c r="I3" s="385"/>
      <c r="J3" s="385"/>
      <c r="K3" s="84"/>
      <c r="L3" s="84"/>
    </row>
    <row r="4" spans="1:12">
      <c r="A4" s="212" t="s">
        <v>307</v>
      </c>
      <c r="B4" s="213"/>
      <c r="C4" s="213"/>
      <c r="D4" s="213"/>
      <c r="E4" s="213"/>
      <c r="F4" s="213"/>
      <c r="G4" s="213"/>
      <c r="H4" s="351"/>
      <c r="I4" s="351"/>
      <c r="J4" s="351"/>
      <c r="K4" s="351"/>
      <c r="L4" s="84"/>
    </row>
    <row r="5" spans="1:12">
      <c r="A5" s="84"/>
      <c r="B5" s="84"/>
      <c r="C5" s="84"/>
      <c r="D5" s="84"/>
      <c r="E5" s="84"/>
      <c r="F5" s="84"/>
      <c r="G5" s="84"/>
      <c r="H5" s="84"/>
      <c r="I5" s="274"/>
      <c r="J5" s="274"/>
      <c r="K5" s="84"/>
      <c r="L5" s="84"/>
    </row>
    <row r="6" spans="1:12">
      <c r="A6" s="214" t="s">
        <v>265</v>
      </c>
      <c r="B6" s="84"/>
      <c r="C6" s="349"/>
      <c r="D6" s="349"/>
      <c r="E6" s="349"/>
      <c r="F6" s="349"/>
      <c r="G6" s="349"/>
      <c r="H6" s="349"/>
      <c r="I6" s="349"/>
      <c r="J6" s="349"/>
      <c r="K6" s="349"/>
      <c r="L6" s="84"/>
    </row>
    <row r="7" spans="1:12">
      <c r="A7" s="215"/>
      <c r="B7" s="84"/>
      <c r="C7" s="84"/>
      <c r="D7" s="84"/>
      <c r="E7" s="81"/>
      <c r="F7" s="81"/>
      <c r="G7" s="81"/>
      <c r="H7" s="81"/>
      <c r="I7" s="274"/>
      <c r="J7" s="274"/>
      <c r="K7" s="84"/>
      <c r="L7" s="84"/>
    </row>
    <row r="8" spans="1:12">
      <c r="A8" s="214" t="s">
        <v>195</v>
      </c>
      <c r="B8" s="84"/>
      <c r="C8" s="349"/>
      <c r="D8" s="349"/>
      <c r="E8" s="349"/>
      <c r="F8" s="349"/>
      <c r="G8" s="349"/>
      <c r="H8" s="349"/>
      <c r="I8" s="349"/>
      <c r="J8" s="349"/>
      <c r="K8" s="349"/>
      <c r="L8" s="84"/>
    </row>
    <row r="9" spans="1:12">
      <c r="A9" s="215"/>
      <c r="B9" s="84"/>
      <c r="C9" s="277"/>
      <c r="D9" s="277"/>
      <c r="E9" s="278"/>
      <c r="F9" s="278"/>
      <c r="G9" s="278"/>
      <c r="H9" s="278"/>
      <c r="I9" s="276"/>
      <c r="J9" s="276"/>
      <c r="K9" s="277"/>
      <c r="L9" s="84"/>
    </row>
    <row r="10" spans="1:12">
      <c r="A10" s="279" t="s">
        <v>266</v>
      </c>
      <c r="B10" s="84"/>
      <c r="C10" s="350"/>
      <c r="D10" s="350"/>
      <c r="E10" s="350"/>
      <c r="F10" s="350"/>
      <c r="G10" s="350"/>
      <c r="H10" s="350"/>
      <c r="I10" s="350"/>
      <c r="J10" s="350"/>
      <c r="K10" s="350"/>
      <c r="L10" s="84"/>
    </row>
    <row r="11" spans="1:12">
      <c r="A11" s="272"/>
      <c r="B11" s="84"/>
      <c r="C11" s="277"/>
      <c r="D11" s="277"/>
      <c r="E11" s="278"/>
      <c r="F11" s="278"/>
      <c r="G11" s="278"/>
      <c r="H11" s="278"/>
      <c r="I11" s="276"/>
      <c r="J11" s="276"/>
      <c r="K11" s="277"/>
      <c r="L11" s="84"/>
    </row>
    <row r="12" spans="1:12">
      <c r="A12" s="356" t="s">
        <v>291</v>
      </c>
      <c r="B12" s="356"/>
      <c r="C12" s="356"/>
      <c r="D12" s="356"/>
      <c r="E12" s="356"/>
      <c r="F12" s="356"/>
      <c r="G12" s="356"/>
      <c r="H12" s="356"/>
      <c r="I12" s="356"/>
      <c r="J12" s="356"/>
      <c r="K12" s="356"/>
      <c r="L12" s="356"/>
    </row>
    <row r="13" spans="1:12">
      <c r="A13" s="384"/>
      <c r="B13" s="384"/>
      <c r="C13" s="384"/>
      <c r="D13" s="384"/>
      <c r="E13" s="384"/>
      <c r="F13" s="384"/>
      <c r="G13" s="384"/>
      <c r="H13" s="384"/>
      <c r="I13" s="384"/>
      <c r="J13" s="384"/>
      <c r="K13" s="84"/>
      <c r="L13" s="84"/>
    </row>
    <row r="14" spans="1:12" ht="239.45" customHeight="1">
      <c r="A14" s="89" t="s">
        <v>317</v>
      </c>
      <c r="B14" s="383" t="s">
        <v>333</v>
      </c>
      <c r="C14" s="383"/>
      <c r="D14" s="383"/>
      <c r="E14" s="383"/>
      <c r="F14" s="383"/>
      <c r="G14" s="383"/>
      <c r="H14" s="383"/>
      <c r="I14" s="383"/>
      <c r="J14" s="383"/>
      <c r="K14" s="383"/>
      <c r="L14" s="84"/>
    </row>
    <row r="15" spans="1:12">
      <c r="A15" s="89"/>
      <c r="B15" s="89"/>
      <c r="C15" s="89"/>
      <c r="D15" s="89"/>
      <c r="E15" s="89"/>
      <c r="F15" s="89"/>
      <c r="G15" s="89"/>
      <c r="H15" s="89"/>
      <c r="I15" s="89"/>
      <c r="J15" s="89"/>
      <c r="K15" s="89"/>
      <c r="L15" s="84"/>
    </row>
    <row r="16" spans="1:12">
      <c r="A16" s="243" t="s">
        <v>274</v>
      </c>
      <c r="B16" s="243"/>
      <c r="C16" s="243"/>
      <c r="D16" s="243"/>
      <c r="E16" s="243"/>
      <c r="F16" s="243"/>
      <c r="G16" s="243"/>
      <c r="H16" s="243"/>
      <c r="I16" s="243"/>
      <c r="J16" s="243"/>
      <c r="K16" s="243"/>
      <c r="L16" s="243"/>
    </row>
    <row r="17" spans="1:12">
      <c r="A17" s="235"/>
      <c r="B17" s="233"/>
      <c r="C17" s="233"/>
      <c r="D17" s="233"/>
      <c r="E17" s="233"/>
      <c r="F17" s="233"/>
      <c r="G17" s="233"/>
      <c r="H17" s="233"/>
      <c r="I17" s="233"/>
      <c r="J17" s="233"/>
      <c r="K17" s="233"/>
      <c r="L17" s="233"/>
    </row>
    <row r="18" spans="1:12" ht="36" customHeight="1">
      <c r="A18" s="235"/>
      <c r="B18" s="358" t="s">
        <v>142</v>
      </c>
      <c r="C18" s="359"/>
      <c r="D18" s="360"/>
      <c r="E18" s="234" t="s">
        <v>143</v>
      </c>
      <c r="F18" s="234" t="s">
        <v>144</v>
      </c>
      <c r="G18" s="386" t="s">
        <v>145</v>
      </c>
      <c r="H18" s="387"/>
      <c r="I18" s="387"/>
      <c r="J18" s="388"/>
      <c r="K18" s="233"/>
      <c r="L18" s="233"/>
    </row>
    <row r="19" spans="1:12" ht="6.95" customHeight="1">
      <c r="A19" s="235"/>
      <c r="B19" s="352"/>
      <c r="C19" s="352"/>
      <c r="D19" s="352"/>
      <c r="E19" s="86"/>
      <c r="F19" s="86"/>
      <c r="G19" s="389"/>
      <c r="H19" s="389"/>
      <c r="I19" s="389"/>
      <c r="J19" s="389"/>
      <c r="K19" s="233"/>
      <c r="L19" s="233"/>
    </row>
    <row r="20" spans="1:12">
      <c r="A20" s="235"/>
      <c r="B20" s="353"/>
      <c r="C20" s="354"/>
      <c r="D20" s="355"/>
      <c r="E20" s="273"/>
      <c r="F20" s="236"/>
      <c r="G20" s="353"/>
      <c r="H20" s="354"/>
      <c r="I20" s="354"/>
      <c r="J20" s="355"/>
      <c r="K20" s="233"/>
      <c r="L20" s="233"/>
    </row>
    <row r="21" spans="1:12" ht="5.45" customHeight="1">
      <c r="A21" s="235"/>
      <c r="B21" s="352"/>
      <c r="C21" s="352"/>
      <c r="D21" s="352"/>
      <c r="E21" s="237"/>
      <c r="F21" s="237"/>
      <c r="G21" s="389"/>
      <c r="H21" s="389"/>
      <c r="I21" s="389"/>
      <c r="J21" s="389"/>
      <c r="K21" s="233"/>
      <c r="L21" s="233"/>
    </row>
    <row r="22" spans="1:12">
      <c r="A22" s="235"/>
      <c r="B22" s="353"/>
      <c r="C22" s="354"/>
      <c r="D22" s="355"/>
      <c r="E22" s="236"/>
      <c r="F22" s="236"/>
      <c r="G22" s="353"/>
      <c r="H22" s="354"/>
      <c r="I22" s="354"/>
      <c r="J22" s="355"/>
      <c r="K22" s="233"/>
      <c r="L22" s="233"/>
    </row>
    <row r="23" spans="1:12" ht="6.95" customHeight="1">
      <c r="A23" s="235"/>
      <c r="B23" s="352"/>
      <c r="C23" s="352"/>
      <c r="D23" s="352"/>
      <c r="E23" s="237"/>
      <c r="F23" s="237"/>
      <c r="G23" s="389"/>
      <c r="H23" s="389"/>
      <c r="I23" s="389"/>
      <c r="J23" s="389"/>
      <c r="K23" s="233"/>
      <c r="L23" s="233"/>
    </row>
    <row r="24" spans="1:12">
      <c r="A24" s="235"/>
      <c r="B24" s="353"/>
      <c r="C24" s="354"/>
      <c r="D24" s="355"/>
      <c r="E24" s="236"/>
      <c r="F24" s="236"/>
      <c r="G24" s="353"/>
      <c r="H24" s="354"/>
      <c r="I24" s="354"/>
      <c r="J24" s="355"/>
      <c r="K24" s="233"/>
      <c r="L24" s="233"/>
    </row>
    <row r="25" spans="1:12" ht="6.95" customHeight="1">
      <c r="A25" s="235"/>
      <c r="B25" s="352"/>
      <c r="C25" s="352"/>
      <c r="D25" s="352"/>
      <c r="E25" s="237"/>
      <c r="F25" s="237"/>
      <c r="G25" s="389"/>
      <c r="H25" s="389"/>
      <c r="I25" s="389"/>
      <c r="J25" s="389"/>
      <c r="K25" s="233"/>
      <c r="L25" s="233"/>
    </row>
    <row r="26" spans="1:12">
      <c r="A26" s="235"/>
      <c r="B26" s="353"/>
      <c r="C26" s="354"/>
      <c r="D26" s="355"/>
      <c r="E26" s="236"/>
      <c r="F26" s="236"/>
      <c r="G26" s="353"/>
      <c r="H26" s="354"/>
      <c r="I26" s="354"/>
      <c r="J26" s="355"/>
      <c r="K26" s="233"/>
      <c r="L26" s="233"/>
    </row>
    <row r="27" spans="1:12" ht="6.95" customHeight="1">
      <c r="A27" s="235"/>
      <c r="B27" s="352"/>
      <c r="C27" s="352"/>
      <c r="D27" s="352"/>
      <c r="E27" s="237"/>
      <c r="F27" s="237"/>
      <c r="G27" s="389"/>
      <c r="H27" s="389"/>
      <c r="I27" s="389"/>
      <c r="J27" s="389"/>
      <c r="K27" s="233"/>
      <c r="L27" s="233"/>
    </row>
    <row r="28" spans="1:12">
      <c r="A28" s="235"/>
      <c r="B28" s="353"/>
      <c r="C28" s="354"/>
      <c r="D28" s="355"/>
      <c r="E28" s="236"/>
      <c r="F28" s="236"/>
      <c r="G28" s="353"/>
      <c r="H28" s="354"/>
      <c r="I28" s="354"/>
      <c r="J28" s="355"/>
      <c r="K28" s="233"/>
      <c r="L28" s="233"/>
    </row>
    <row r="29" spans="1:12">
      <c r="A29" s="84"/>
      <c r="B29" s="84"/>
      <c r="C29" s="84"/>
      <c r="D29" s="84"/>
      <c r="E29" s="84"/>
      <c r="F29" s="84"/>
      <c r="G29" s="84"/>
      <c r="H29" s="84"/>
      <c r="I29" s="233"/>
      <c r="J29" s="233"/>
      <c r="K29" s="233"/>
      <c r="L29" s="233"/>
    </row>
    <row r="30" spans="1:12">
      <c r="A30" s="238"/>
      <c r="B30" s="238"/>
      <c r="C30" s="238"/>
      <c r="D30" s="238"/>
      <c r="E30" s="238"/>
      <c r="F30" s="238"/>
      <c r="G30" s="238"/>
      <c r="H30" s="238"/>
      <c r="I30" s="233"/>
      <c r="J30" s="233"/>
      <c r="K30" s="233"/>
      <c r="L30" s="233"/>
    </row>
    <row r="31" spans="1:12">
      <c r="A31" s="378" t="s">
        <v>292</v>
      </c>
      <c r="B31" s="378"/>
      <c r="C31" s="378"/>
      <c r="D31" s="378"/>
      <c r="E31" s="378"/>
      <c r="F31" s="378"/>
      <c r="G31" s="378"/>
      <c r="H31" s="378"/>
      <c r="I31" s="378"/>
      <c r="J31" s="378"/>
      <c r="K31" s="378"/>
      <c r="L31" s="378"/>
    </row>
    <row r="32" spans="1:12" ht="6.95" customHeight="1">
      <c r="A32" s="239"/>
      <c r="B32" s="91"/>
      <c r="C32" s="91"/>
      <c r="D32" s="91"/>
      <c r="E32" s="91"/>
      <c r="F32" s="91"/>
      <c r="G32" s="91"/>
      <c r="H32" s="91"/>
      <c r="I32" s="233"/>
      <c r="J32" s="233"/>
      <c r="K32" s="233"/>
      <c r="L32" s="233"/>
    </row>
    <row r="33" spans="1:12">
      <c r="A33" s="240" t="s">
        <v>146</v>
      </c>
      <c r="B33" s="91"/>
      <c r="C33" s="379"/>
      <c r="D33" s="380"/>
      <c r="E33" s="381"/>
      <c r="F33" s="91"/>
      <c r="G33" s="91"/>
      <c r="H33" s="216" t="s">
        <v>275</v>
      </c>
      <c r="I33" s="233"/>
      <c r="J33" s="379"/>
      <c r="K33" s="380"/>
      <c r="L33" s="381"/>
    </row>
    <row r="34" spans="1:12" ht="6.95" customHeight="1">
      <c r="A34" s="241"/>
      <c r="B34" s="242"/>
      <c r="C34" s="242"/>
      <c r="D34" s="91"/>
      <c r="E34" s="91"/>
      <c r="F34" s="91"/>
      <c r="G34" s="91"/>
      <c r="H34" s="91"/>
      <c r="I34" s="233"/>
      <c r="J34" s="233"/>
      <c r="K34" s="233"/>
      <c r="L34" s="233"/>
    </row>
    <row r="35" spans="1:12">
      <c r="A35" s="240" t="s">
        <v>135</v>
      </c>
      <c r="B35" s="242"/>
      <c r="C35" s="379"/>
      <c r="D35" s="380"/>
      <c r="E35" s="381"/>
      <c r="F35" s="91"/>
      <c r="G35" s="91"/>
      <c r="H35" s="216" t="s">
        <v>147</v>
      </c>
      <c r="I35" s="233"/>
      <c r="J35" s="375"/>
      <c r="K35" s="376"/>
      <c r="L35" s="377"/>
    </row>
    <row r="36" spans="1:12" ht="6.95" customHeight="1">
      <c r="A36" s="240"/>
      <c r="B36" s="240"/>
      <c r="C36" s="240"/>
      <c r="D36" s="240"/>
      <c r="E36" s="240"/>
      <c r="F36" s="240"/>
      <c r="G36" s="240"/>
      <c r="H36" s="240"/>
      <c r="I36" s="240"/>
      <c r="J36" s="240"/>
      <c r="K36" s="240"/>
      <c r="L36" s="240"/>
    </row>
    <row r="37" spans="1:12">
      <c r="A37" s="370" t="s">
        <v>293</v>
      </c>
      <c r="B37" s="370"/>
      <c r="C37" s="370"/>
      <c r="D37" s="370"/>
      <c r="E37" s="370"/>
      <c r="F37" s="370"/>
      <c r="G37" s="370"/>
      <c r="H37" s="370"/>
      <c r="I37" s="370"/>
      <c r="J37" s="370"/>
      <c r="K37" s="370"/>
      <c r="L37" s="370"/>
    </row>
    <row r="38" spans="1:12">
      <c r="A38" s="244"/>
      <c r="B38" s="244"/>
      <c r="C38" s="242"/>
      <c r="D38" s="242"/>
      <c r="E38" s="242"/>
      <c r="F38" s="242"/>
      <c r="G38" s="242"/>
      <c r="H38" s="242"/>
      <c r="I38" s="233"/>
      <c r="J38" s="233"/>
      <c r="K38" s="371"/>
      <c r="L38" s="371"/>
    </row>
    <row r="39" spans="1:12">
      <c r="A39" s="246" t="s">
        <v>276</v>
      </c>
      <c r="B39" s="244"/>
      <c r="C39" s="275"/>
      <c r="D39" s="242"/>
      <c r="E39" s="242"/>
      <c r="F39" s="242"/>
      <c r="G39" s="242"/>
      <c r="H39" s="247" t="s">
        <v>277</v>
      </c>
      <c r="I39" s="233"/>
      <c r="J39" s="233"/>
      <c r="K39" s="368"/>
      <c r="L39" s="369"/>
    </row>
    <row r="40" spans="1:12">
      <c r="A40" s="246"/>
      <c r="B40" s="263"/>
      <c r="C40" s="263"/>
      <c r="D40" s="263"/>
      <c r="E40" s="242"/>
      <c r="F40" s="242"/>
      <c r="G40" s="242"/>
      <c r="H40" s="247"/>
      <c r="I40" s="233"/>
      <c r="J40" s="233"/>
      <c r="K40" s="233"/>
      <c r="L40" s="233"/>
    </row>
    <row r="41" spans="1:12">
      <c r="A41" s="80"/>
      <c r="B41" s="366" t="s">
        <v>148</v>
      </c>
      <c r="C41" s="366"/>
      <c r="D41" s="367">
        <f>Orçamento!J21</f>
        <v>0</v>
      </c>
      <c r="E41" s="367"/>
      <c r="F41" s="242"/>
      <c r="G41" s="242"/>
      <c r="H41" s="239"/>
      <c r="I41" s="248" t="s">
        <v>149</v>
      </c>
      <c r="J41" s="249">
        <f>Orçamento!H21</f>
        <v>0</v>
      </c>
      <c r="K41" s="256"/>
      <c r="L41" s="256"/>
    </row>
    <row r="42" spans="1:12">
      <c r="A42" s="80"/>
      <c r="B42" s="250"/>
      <c r="C42" s="251"/>
      <c r="D42" s="252"/>
      <c r="E42" s="245"/>
      <c r="F42" s="242"/>
      <c r="G42" s="242"/>
      <c r="H42" s="242"/>
      <c r="I42" s="242"/>
      <c r="J42" s="242"/>
      <c r="K42" s="256"/>
      <c r="L42" s="256"/>
    </row>
    <row r="43" spans="1:12" ht="24.75" customHeight="1">
      <c r="A43" s="373" t="s">
        <v>318</v>
      </c>
      <c r="B43" s="373"/>
      <c r="C43" s="373"/>
      <c r="D43" s="367">
        <f>D41-D45</f>
        <v>0</v>
      </c>
      <c r="E43" s="367"/>
      <c r="F43" s="242"/>
      <c r="G43" s="242"/>
      <c r="H43" s="241"/>
      <c r="I43" s="216" t="s">
        <v>150</v>
      </c>
      <c r="J43" s="269" t="e">
        <f>D45/J41</f>
        <v>#DIV/0!</v>
      </c>
      <c r="K43" s="256"/>
      <c r="L43" s="256"/>
    </row>
    <row r="44" spans="1:12">
      <c r="A44" s="80"/>
      <c r="B44" s="251"/>
      <c r="C44" s="251"/>
      <c r="D44" s="254"/>
      <c r="E44" s="245"/>
      <c r="F44" s="242"/>
      <c r="G44" s="242"/>
      <c r="H44" s="242"/>
      <c r="I44" s="242"/>
      <c r="J44" s="242"/>
      <c r="K44" s="256"/>
      <c r="L44" s="256"/>
    </row>
    <row r="45" spans="1:12">
      <c r="A45" s="80"/>
      <c r="B45" s="255"/>
      <c r="C45" s="253" t="s">
        <v>278</v>
      </c>
      <c r="D45" s="367">
        <f>Orçamento!E28</f>
        <v>0</v>
      </c>
      <c r="E45" s="367"/>
      <c r="F45" s="93"/>
      <c r="G45" s="242"/>
      <c r="H45" s="93"/>
      <c r="I45" s="93"/>
      <c r="J45" s="93"/>
      <c r="K45" s="256"/>
      <c r="L45" s="256"/>
    </row>
    <row r="46" spans="1:12">
      <c r="A46" s="80"/>
      <c r="B46" s="245"/>
      <c r="C46" s="245"/>
      <c r="D46" s="245"/>
      <c r="E46" s="245"/>
      <c r="F46" s="242"/>
      <c r="G46" s="242"/>
      <c r="H46" s="242"/>
      <c r="I46" s="242"/>
      <c r="J46" s="242"/>
      <c r="K46" s="256"/>
      <c r="L46" s="256"/>
    </row>
    <row r="47" spans="1:12">
      <c r="A47" s="80"/>
      <c r="B47" s="228"/>
      <c r="C47" s="84"/>
      <c r="D47" s="84"/>
      <c r="E47" s="84"/>
      <c r="F47" s="84"/>
      <c r="G47" s="242"/>
      <c r="H47" s="242"/>
      <c r="I47" s="242"/>
      <c r="J47" s="242"/>
      <c r="K47" s="256"/>
      <c r="L47" s="256"/>
    </row>
    <row r="48" spans="1:12" ht="15.6" customHeight="1">
      <c r="A48" s="364" t="s">
        <v>379</v>
      </c>
      <c r="B48" s="364"/>
      <c r="C48" s="364"/>
      <c r="D48" s="364"/>
      <c r="E48" s="364"/>
      <c r="F48" s="364"/>
      <c r="G48" s="364"/>
      <c r="H48" s="364"/>
      <c r="I48" s="364"/>
      <c r="J48" s="364"/>
      <c r="K48" s="364"/>
      <c r="L48" s="364"/>
    </row>
    <row r="49" spans="1:12">
      <c r="A49" s="364"/>
      <c r="B49" s="364"/>
      <c r="C49" s="364"/>
      <c r="D49" s="364"/>
      <c r="E49" s="364"/>
      <c r="F49" s="364"/>
      <c r="G49" s="364"/>
      <c r="H49" s="364"/>
      <c r="I49" s="364"/>
      <c r="J49" s="364"/>
      <c r="K49" s="364"/>
      <c r="L49" s="364"/>
    </row>
    <row r="50" spans="1:12" ht="20.25" customHeight="1">
      <c r="A50" s="256"/>
      <c r="B50" s="257" t="s">
        <v>151</v>
      </c>
      <c r="C50" s="245"/>
      <c r="D50" s="245"/>
      <c r="E50" s="245"/>
      <c r="F50" s="242"/>
      <c r="G50" s="242"/>
      <c r="H50" s="242"/>
      <c r="I50" s="242"/>
      <c r="J50" s="256"/>
      <c r="K50" s="256"/>
      <c r="L50" s="256"/>
    </row>
    <row r="51" spans="1:12" ht="20.25" customHeight="1">
      <c r="A51" s="256"/>
      <c r="B51" s="257" t="s">
        <v>378</v>
      </c>
      <c r="C51" s="245"/>
      <c r="D51" s="245"/>
      <c r="E51" s="245"/>
      <c r="F51" s="242"/>
      <c r="G51" s="242"/>
      <c r="H51" s="242"/>
      <c r="I51" s="242"/>
      <c r="J51" s="256"/>
      <c r="K51" s="256"/>
      <c r="L51" s="256"/>
    </row>
    <row r="52" spans="1:12" ht="20.25" customHeight="1">
      <c r="A52" s="256"/>
      <c r="B52" s="257" t="s">
        <v>152</v>
      </c>
      <c r="C52" s="245"/>
      <c r="D52" s="245"/>
      <c r="E52" s="245"/>
      <c r="F52" s="242"/>
      <c r="G52" s="242"/>
      <c r="H52" s="242"/>
      <c r="I52" s="242"/>
      <c r="J52" s="256"/>
      <c r="K52" s="256"/>
      <c r="L52" s="256"/>
    </row>
    <row r="53" spans="1:12" ht="20.25" customHeight="1">
      <c r="A53" s="256"/>
      <c r="B53" s="374" t="s">
        <v>330</v>
      </c>
      <c r="C53" s="374"/>
      <c r="D53" s="374"/>
      <c r="E53" s="374"/>
      <c r="F53" s="374"/>
      <c r="G53" s="374"/>
      <c r="H53" s="374"/>
      <c r="I53" s="374"/>
      <c r="J53" s="374"/>
      <c r="K53" s="374"/>
      <c r="L53" s="256"/>
    </row>
    <row r="54" spans="1:12" ht="20.25" customHeight="1">
      <c r="A54" s="256"/>
      <c r="B54" s="257" t="s">
        <v>279</v>
      </c>
      <c r="C54" s="245"/>
      <c r="D54" s="245"/>
      <c r="E54" s="245"/>
      <c r="F54" s="242"/>
      <c r="G54" s="242"/>
      <c r="H54" s="242"/>
      <c r="I54" s="242"/>
      <c r="J54" s="256"/>
      <c r="K54" s="256"/>
      <c r="L54" s="256"/>
    </row>
    <row r="55" spans="1:12" ht="20.25" customHeight="1">
      <c r="A55" s="256"/>
      <c r="B55" s="257" t="s">
        <v>280</v>
      </c>
      <c r="C55" s="245"/>
      <c r="D55" s="245"/>
      <c r="E55" s="245"/>
      <c r="F55" s="242"/>
      <c r="G55" s="242"/>
      <c r="H55" s="242"/>
      <c r="I55" s="242"/>
      <c r="J55" s="256"/>
      <c r="K55" s="256"/>
      <c r="L55" s="256"/>
    </row>
    <row r="56" spans="1:12" ht="20.25" customHeight="1">
      <c r="A56" s="256"/>
      <c r="B56" s="365" t="s">
        <v>281</v>
      </c>
      <c r="C56" s="365"/>
      <c r="D56" s="365"/>
      <c r="E56" s="365"/>
      <c r="F56" s="365"/>
      <c r="G56" s="365"/>
      <c r="H56" s="365"/>
      <c r="I56" s="365"/>
      <c r="J56" s="365"/>
      <c r="K56" s="365"/>
      <c r="L56" s="256"/>
    </row>
    <row r="57" spans="1:12" ht="20.25" customHeight="1">
      <c r="A57" s="256"/>
      <c r="B57" s="257" t="s">
        <v>282</v>
      </c>
      <c r="C57" s="245"/>
      <c r="D57" s="245"/>
      <c r="E57" s="245"/>
      <c r="F57" s="242"/>
      <c r="G57" s="242"/>
      <c r="H57" s="242"/>
      <c r="I57" s="242"/>
      <c r="J57" s="256"/>
      <c r="K57" s="256"/>
      <c r="L57" s="256"/>
    </row>
    <row r="58" spans="1:12" ht="11.25" customHeight="1">
      <c r="A58" s="256"/>
      <c r="B58" s="365" t="s">
        <v>283</v>
      </c>
      <c r="C58" s="365"/>
      <c r="D58" s="365"/>
      <c r="E58" s="365"/>
      <c r="F58" s="365"/>
      <c r="G58" s="365"/>
      <c r="H58" s="365"/>
      <c r="I58" s="365"/>
      <c r="J58" s="365"/>
      <c r="K58" s="365"/>
      <c r="L58" s="256"/>
    </row>
    <row r="59" spans="1:12" ht="20.25" customHeight="1">
      <c r="A59" s="256"/>
      <c r="B59" s="365"/>
      <c r="C59" s="365"/>
      <c r="D59" s="365"/>
      <c r="E59" s="365"/>
      <c r="F59" s="365"/>
      <c r="G59" s="365"/>
      <c r="H59" s="365"/>
      <c r="I59" s="365"/>
      <c r="J59" s="365"/>
      <c r="K59" s="365"/>
      <c r="L59" s="256"/>
    </row>
    <row r="60" spans="1:12">
      <c r="A60" s="256"/>
      <c r="B60" s="245"/>
      <c r="C60" s="245"/>
      <c r="D60" s="245"/>
      <c r="E60" s="245"/>
      <c r="F60" s="242"/>
      <c r="G60" s="242"/>
      <c r="H60" s="242"/>
      <c r="I60" s="242"/>
      <c r="J60" s="256"/>
      <c r="K60" s="256"/>
      <c r="L60" s="256"/>
    </row>
    <row r="61" spans="1:12">
      <c r="A61" s="258"/>
      <c r="B61" s="92" t="s">
        <v>153</v>
      </c>
      <c r="C61" s="361"/>
      <c r="D61" s="362"/>
      <c r="E61" s="363"/>
      <c r="F61" s="242"/>
      <c r="G61" s="92"/>
      <c r="H61" s="92"/>
      <c r="I61" s="92" t="s">
        <v>154</v>
      </c>
      <c r="J61" s="361"/>
      <c r="K61" s="363"/>
      <c r="L61" s="256"/>
    </row>
    <row r="62" spans="1:12">
      <c r="A62" s="258"/>
      <c r="B62" s="92"/>
      <c r="C62" s="92"/>
      <c r="D62" s="92"/>
      <c r="E62" s="92"/>
      <c r="F62" s="92"/>
      <c r="G62" s="92"/>
      <c r="H62" s="92"/>
      <c r="I62" s="92"/>
      <c r="J62" s="256"/>
      <c r="K62" s="256"/>
      <c r="L62" s="256"/>
    </row>
    <row r="63" spans="1:12">
      <c r="A63" s="256"/>
      <c r="B63" s="259" t="s">
        <v>155</v>
      </c>
      <c r="C63" s="242"/>
      <c r="D63" s="242"/>
      <c r="E63" s="242"/>
      <c r="F63" s="242"/>
      <c r="G63" s="242"/>
      <c r="H63" s="242"/>
      <c r="I63" s="242"/>
      <c r="J63" s="256"/>
      <c r="K63" s="256"/>
      <c r="L63" s="256"/>
    </row>
    <row r="64" spans="1:12">
      <c r="A64" s="256"/>
      <c r="B64" s="260"/>
      <c r="C64" s="242"/>
      <c r="D64" s="242"/>
      <c r="E64" s="242"/>
      <c r="F64" s="242"/>
      <c r="G64" s="242"/>
      <c r="H64" s="242"/>
      <c r="I64" s="242"/>
      <c r="J64" s="256"/>
      <c r="K64" s="256"/>
      <c r="L64" s="256"/>
    </row>
    <row r="65" spans="1:12">
      <c r="A65" s="372" t="s">
        <v>284</v>
      </c>
      <c r="B65" s="372"/>
      <c r="C65" s="372"/>
      <c r="D65" s="372"/>
      <c r="E65" s="372"/>
      <c r="F65" s="372"/>
      <c r="G65" s="372"/>
      <c r="H65" s="372"/>
      <c r="I65" s="372"/>
      <c r="J65" s="372"/>
      <c r="K65" s="372"/>
      <c r="L65" s="372"/>
    </row>
    <row r="66" spans="1:12">
      <c r="A66" s="256"/>
      <c r="B66" s="260"/>
      <c r="C66" s="262"/>
      <c r="D66" s="262"/>
      <c r="E66" s="262"/>
      <c r="F66" s="262"/>
      <c r="G66" s="262"/>
      <c r="H66" s="261"/>
      <c r="I66" s="261"/>
      <c r="J66" s="256"/>
      <c r="K66" s="256"/>
      <c r="L66" s="256"/>
    </row>
    <row r="67" spans="1:12">
      <c r="A67" s="256"/>
      <c r="B67" s="260"/>
      <c r="C67" s="357"/>
      <c r="D67" s="357"/>
      <c r="E67" s="357"/>
      <c r="F67" s="357"/>
      <c r="G67" s="357"/>
      <c r="H67" s="357"/>
      <c r="I67" s="357"/>
      <c r="J67" s="357"/>
      <c r="K67" s="256"/>
      <c r="L67" s="256"/>
    </row>
    <row r="68" spans="1:12">
      <c r="A68" s="256"/>
      <c r="B68" s="242"/>
      <c r="C68" s="357"/>
      <c r="D68" s="357"/>
      <c r="E68" s="357"/>
      <c r="F68" s="357"/>
      <c r="G68" s="357"/>
      <c r="H68" s="357"/>
      <c r="I68" s="357"/>
      <c r="J68" s="357"/>
      <c r="K68" s="256"/>
      <c r="L68" s="256"/>
    </row>
    <row r="69" spans="1:12">
      <c r="A69" s="256"/>
      <c r="B69" s="242"/>
      <c r="C69" s="357"/>
      <c r="D69" s="357"/>
      <c r="E69" s="357"/>
      <c r="F69" s="357"/>
      <c r="G69" s="357"/>
      <c r="H69" s="357"/>
      <c r="I69" s="357"/>
      <c r="J69" s="357"/>
      <c r="K69" s="256"/>
      <c r="L69" s="256"/>
    </row>
    <row r="70" spans="1:12">
      <c r="A70" s="256"/>
      <c r="B70" s="242"/>
      <c r="C70" s="242"/>
      <c r="D70" s="242"/>
      <c r="E70" s="242"/>
      <c r="F70" s="242"/>
      <c r="G70" s="242"/>
      <c r="H70" s="242"/>
      <c r="I70" s="242"/>
      <c r="J70" s="256"/>
      <c r="K70" s="256"/>
      <c r="L70" s="256"/>
    </row>
  </sheetData>
  <sheetProtection algorithmName="SHA-512" hashValue="wHO5EsM1wOrN0SBbynD1Hb2KutSJ0FhEDCg/x1iibOGT90bfIsdsFBgwFcO5amybfjjd+CQ6YYc2jdLa0PpGpg==" saltValue="5O4PRx4X7mBRuEw6dghK4A==" spinCount="100000" sheet="1" objects="1" scenarios="1"/>
  <mergeCells count="52">
    <mergeCell ref="A2:L2"/>
    <mergeCell ref="B14:K14"/>
    <mergeCell ref="A13:J13"/>
    <mergeCell ref="A3:J3"/>
    <mergeCell ref="J33:L33"/>
    <mergeCell ref="G18:J18"/>
    <mergeCell ref="G19:J19"/>
    <mergeCell ref="G21:J21"/>
    <mergeCell ref="G23:J23"/>
    <mergeCell ref="G25:J25"/>
    <mergeCell ref="G27:J27"/>
    <mergeCell ref="G26:J26"/>
    <mergeCell ref="G28:J28"/>
    <mergeCell ref="G22:J22"/>
    <mergeCell ref="G24:J24"/>
    <mergeCell ref="G20:J20"/>
    <mergeCell ref="J35:L35"/>
    <mergeCell ref="A31:L31"/>
    <mergeCell ref="C33:E33"/>
    <mergeCell ref="C35:E35"/>
    <mergeCell ref="D43:E43"/>
    <mergeCell ref="D45:E45"/>
    <mergeCell ref="K39:L39"/>
    <mergeCell ref="A37:L37"/>
    <mergeCell ref="K38:L38"/>
    <mergeCell ref="A65:L65"/>
    <mergeCell ref="A43:C43"/>
    <mergeCell ref="B53:K53"/>
    <mergeCell ref="C67:J69"/>
    <mergeCell ref="B18:D18"/>
    <mergeCell ref="B20:D20"/>
    <mergeCell ref="B19:D19"/>
    <mergeCell ref="B21:D21"/>
    <mergeCell ref="B23:D23"/>
    <mergeCell ref="B25:D25"/>
    <mergeCell ref="B26:D26"/>
    <mergeCell ref="C61:E61"/>
    <mergeCell ref="A48:L49"/>
    <mergeCell ref="B56:K56"/>
    <mergeCell ref="B58:K59"/>
    <mergeCell ref="J61:K61"/>
    <mergeCell ref="B41:C41"/>
    <mergeCell ref="D41:E41"/>
    <mergeCell ref="B28:D28"/>
    <mergeCell ref="C6:K6"/>
    <mergeCell ref="C8:K8"/>
    <mergeCell ref="C10:K10"/>
    <mergeCell ref="H4:K4"/>
    <mergeCell ref="B27:D27"/>
    <mergeCell ref="B22:D22"/>
    <mergeCell ref="B24:D24"/>
    <mergeCell ref="A12:L12"/>
  </mergeCells>
  <conditionalFormatting sqref="A35:A36 H33 H35 I32:I35 I38 H39:I40 F41 H41:J46 A42:F42 F45 A44:F44 F43 A46:F46 C66 A65 E18:G18 B36:L36 A12:A13 D43 A43">
    <cfRule type="containsText" dxfId="182" priority="180" operator="containsText" text="Preencha">
      <formula>NOT(ISERROR(SEARCH("Preencha",A12)))</formula>
    </cfRule>
    <cfRule type="cellIs" dxfId="181" priority="181" operator="equal">
      <formula>"Selecione uma opção:"</formula>
    </cfRule>
  </conditionalFormatting>
  <conditionalFormatting sqref="A2">
    <cfRule type="containsText" dxfId="180" priority="182" operator="containsText" text="Preencha">
      <formula>NOT(ISERROR(SEARCH("Preencha",A2)))</formula>
    </cfRule>
    <cfRule type="cellIs" dxfId="179" priority="183" operator="equal">
      <formula>"Selecione uma opção:"</formula>
    </cfRule>
  </conditionalFormatting>
  <conditionalFormatting sqref="B14">
    <cfRule type="containsText" dxfId="178" priority="178" operator="containsText" text="Preencha">
      <formula>NOT(ISERROR(SEARCH("Preencha",B14)))</formula>
    </cfRule>
    <cfRule type="cellIs" dxfId="177" priority="179" operator="equal">
      <formula>"Selecione uma opção:"</formula>
    </cfRule>
  </conditionalFormatting>
  <conditionalFormatting sqref="A14:A15">
    <cfRule type="containsText" dxfId="176" priority="176" operator="containsText" text="Preencha">
      <formula>NOT(ISERROR(SEARCH("Preencha",A14)))</formula>
    </cfRule>
    <cfRule type="cellIs" dxfId="175" priority="177" operator="equal">
      <formula>"Selecione uma opção:"</formula>
    </cfRule>
  </conditionalFormatting>
  <conditionalFormatting sqref="J1">
    <cfRule type="containsText" dxfId="174" priority="174" operator="containsText" text="Preencha">
      <formula>NOT(ISERROR(SEARCH("Preencha",J1)))</formula>
    </cfRule>
    <cfRule type="cellIs" dxfId="173" priority="175" operator="equal">
      <formula>"Selecione uma opção:"</formula>
    </cfRule>
  </conditionalFormatting>
  <conditionalFormatting sqref="A1:I1">
    <cfRule type="containsText" dxfId="172" priority="172" operator="containsText" text="Preencha">
      <formula>NOT(ISERROR(SEARCH("Preencha",A1)))</formula>
    </cfRule>
    <cfRule type="cellIs" dxfId="171" priority="173" operator="equal">
      <formula>"Selecione uma opção:"</formula>
    </cfRule>
  </conditionalFormatting>
  <conditionalFormatting sqref="I17 I29:I30">
    <cfRule type="containsText" dxfId="170" priority="132" operator="containsText" text="Preencha">
      <formula>NOT(ISERROR(SEARCH("Preencha",I17)))</formula>
    </cfRule>
    <cfRule type="cellIs" dxfId="169" priority="133" operator="equal">
      <formula>"Selecione uma opção:"</formula>
    </cfRule>
  </conditionalFormatting>
  <conditionalFormatting sqref="K1:L1 K13:L13 L14:L15 K3:L3 K5:L5 L4 K7:L7 L6 L8:L11">
    <cfRule type="containsText" dxfId="168" priority="168" operator="containsText" text="Preencha">
      <formula>NOT(ISERROR(SEARCH("Preencha",K1)))</formula>
    </cfRule>
    <cfRule type="cellIs" dxfId="167" priority="169" operator="equal">
      <formula>"Selecione uma opção:"</formula>
    </cfRule>
  </conditionalFormatting>
  <conditionalFormatting sqref="A34:C34 B35">
    <cfRule type="containsText" dxfId="166" priority="148" operator="containsText" text="Preencha">
      <formula>NOT(ISERROR(SEARCH("Preencha",A34)))</formula>
    </cfRule>
    <cfRule type="cellIs" dxfId="165" priority="149" operator="equal">
      <formula>"Selecione uma opção:"</formula>
    </cfRule>
  </conditionalFormatting>
  <conditionalFormatting sqref="A33 A30:H30 A17:H17 A16 A32:H32 A31 D34:H34 F33:H33 F35:H35 A18:A28 B19 E19:G20 E21:F28">
    <cfRule type="containsText" dxfId="164" priority="166" operator="containsText" text="Preencha">
      <formula>NOT(ISERROR(SEARCH("Preencha",A16)))</formula>
    </cfRule>
    <cfRule type="cellIs" dxfId="163" priority="167" operator="equal">
      <formula>"Selecione uma opção:"</formula>
    </cfRule>
  </conditionalFormatting>
  <conditionalFormatting sqref="H33">
    <cfRule type="containsText" dxfId="162" priority="158" operator="containsText" text="Preencha">
      <formula>NOT(ISERROR(SEARCH("Preencha",H33)))</formula>
    </cfRule>
    <cfRule type="cellIs" dxfId="161" priority="159" operator="equal">
      <formula>"Selecione uma opção:"</formula>
    </cfRule>
  </conditionalFormatting>
  <conditionalFormatting sqref="A29:H29">
    <cfRule type="containsText" dxfId="160" priority="156" operator="containsText" text="Preencha">
      <formula>NOT(ISERROR(SEARCH("Preencha",A29)))</formula>
    </cfRule>
    <cfRule type="cellIs" dxfId="159" priority="157" operator="equal">
      <formula>"Selecione uma opção:"</formula>
    </cfRule>
  </conditionalFormatting>
  <conditionalFormatting sqref="J17:L17 J32:L32 J34:L35 J29:L30 K18:L28">
    <cfRule type="containsText" dxfId="158" priority="130" operator="containsText" text="Preencha">
      <formula>NOT(ISERROR(SEARCH("Preencha",J17)))</formula>
    </cfRule>
    <cfRule type="cellIs" dxfId="157" priority="131" operator="equal">
      <formula>"Selecione uma opção:"</formula>
    </cfRule>
  </conditionalFormatting>
  <conditionalFormatting sqref="B33">
    <cfRule type="containsText" dxfId="156" priority="126" operator="containsText" text="Preencha">
      <formula>NOT(ISERROR(SEARCH("Preencha",B33)))</formula>
    </cfRule>
    <cfRule type="cellIs" dxfId="155" priority="127" operator="equal">
      <formula>"Selecione uma opção:"</formula>
    </cfRule>
  </conditionalFormatting>
  <conditionalFormatting sqref="A37 E39:G40 A38:B40 E38:H38 G41:G47 C40:D40">
    <cfRule type="containsText" dxfId="154" priority="124" operator="containsText" text="Preencha">
      <formula>NOT(ISERROR(SEARCH("Preencha",A37)))</formula>
    </cfRule>
    <cfRule type="cellIs" dxfId="153" priority="125" operator="equal">
      <formula>"Selecione uma opção:"</formula>
    </cfRule>
  </conditionalFormatting>
  <conditionalFormatting sqref="J38 J39:L40">
    <cfRule type="containsText" dxfId="152" priority="118" operator="containsText" text="Preencha">
      <formula>NOT(ISERROR(SEARCH("Preencha",J38)))</formula>
    </cfRule>
    <cfRule type="cellIs" dxfId="151" priority="119" operator="equal">
      <formula>"Selecione uma opção:"</formula>
    </cfRule>
  </conditionalFormatting>
  <conditionalFormatting sqref="K38">
    <cfRule type="containsText" dxfId="150" priority="116" operator="containsText" text="Preencha">
      <formula>NOT(ISERROR(SEARCH("Preencha",K38)))</formula>
    </cfRule>
    <cfRule type="cellIs" dxfId="149" priority="117" operator="equal">
      <formula>"Selecione uma opção:"</formula>
    </cfRule>
  </conditionalFormatting>
  <conditionalFormatting sqref="D41">
    <cfRule type="containsText" dxfId="148" priority="109" operator="containsText" text="Preencha">
      <formula>NOT(ISERROR(SEARCH("Preencha",D41)))</formula>
    </cfRule>
    <cfRule type="cellIs" dxfId="147" priority="110" operator="equal">
      <formula>"Selecione uma opção:"</formula>
    </cfRule>
  </conditionalFormatting>
  <conditionalFormatting sqref="A70:I70 A41:B41 A67:C67 A68:B69 A60:I64 A50:I52 A57:I57 A56:B56 A45:C45 A55:I55 A48 H61:K61 A66:B66">
    <cfRule type="containsText" dxfId="146" priority="114" operator="containsText" text="Preencha">
      <formula>NOT(ISERROR(SEARCH("Preencha",A41)))</formula>
    </cfRule>
    <cfRule type="cellIs" dxfId="145" priority="115" operator="equal">
      <formula>"Selecione uma opção:"</formula>
    </cfRule>
  </conditionalFormatting>
  <conditionalFormatting sqref="D45">
    <cfRule type="containsText" dxfId="144" priority="107" operator="containsText" text="Preencha">
      <formula>NOT(ISERROR(SEARCH("Preencha",D45)))</formula>
    </cfRule>
    <cfRule type="cellIs" dxfId="143" priority="108" operator="equal">
      <formula>"Selecione uma opção:"</formula>
    </cfRule>
  </conditionalFormatting>
  <conditionalFormatting sqref="A54:I54">
    <cfRule type="containsText" dxfId="142" priority="105" operator="containsText" text="Preencha">
      <formula>NOT(ISERROR(SEARCH("Preencha",A54)))</formula>
    </cfRule>
    <cfRule type="cellIs" dxfId="141" priority="106" operator="equal">
      <formula>"Selecione uma opção:"</formula>
    </cfRule>
  </conditionalFormatting>
  <conditionalFormatting sqref="A53:B53">
    <cfRule type="containsText" dxfId="140" priority="103" operator="containsText" text="Preencha">
      <formula>NOT(ISERROR(SEARCH("Preencha",A53)))</formula>
    </cfRule>
    <cfRule type="cellIs" dxfId="139" priority="104" operator="equal">
      <formula>"Selecione uma opção:"</formula>
    </cfRule>
  </conditionalFormatting>
  <conditionalFormatting sqref="A58:A59">
    <cfRule type="containsText" dxfId="138" priority="101" operator="containsText" text="Preencha">
      <formula>NOT(ISERROR(SEARCH("Preencha",A58)))</formula>
    </cfRule>
    <cfRule type="cellIs" dxfId="137" priority="102" operator="equal">
      <formula>"Selecione uma opção:"</formula>
    </cfRule>
  </conditionalFormatting>
  <conditionalFormatting sqref="A47 H47:J47">
    <cfRule type="containsText" dxfId="136" priority="97" operator="containsText" text="Preencha">
      <formula>NOT(ISERROR(SEARCH("Preencha",A47)))</formula>
    </cfRule>
    <cfRule type="cellIs" dxfId="135" priority="98" operator="equal">
      <formula>"Selecione uma opção:"</formula>
    </cfRule>
  </conditionalFormatting>
  <conditionalFormatting sqref="B47:F47">
    <cfRule type="containsText" dxfId="134" priority="95" operator="containsText" text="Preencha">
      <formula>NOT(ISERROR(SEARCH("Preencha",B47)))</formula>
    </cfRule>
    <cfRule type="cellIs" dxfId="133" priority="96" operator="equal">
      <formula>"Selecione uma opção:"</formula>
    </cfRule>
  </conditionalFormatting>
  <conditionalFormatting sqref="B58">
    <cfRule type="containsText" dxfId="132" priority="93" operator="containsText" text="Preencha">
      <formula>NOT(ISERROR(SEARCH("Preencha",B58)))</formula>
    </cfRule>
    <cfRule type="cellIs" dxfId="131" priority="94" operator="equal">
      <formula>"Selecione uma opção:"</formula>
    </cfRule>
  </conditionalFormatting>
  <conditionalFormatting sqref="F45 H45:J45">
    <cfRule type="iconSet" priority="267">
      <iconSet iconSet="3Symbols" showValue="0" reverse="1">
        <cfvo type="percent" val="0"/>
        <cfvo type="num" val="0.9"/>
        <cfvo type="num" val="1"/>
      </iconSet>
    </cfRule>
    <cfRule type="cellIs" dxfId="130" priority="268" operator="greaterThan">
      <formula>90%</formula>
    </cfRule>
  </conditionalFormatting>
  <conditionalFormatting sqref="J50:L52 J55:L55 J57:L57 L56 J60:L60 L58:L59 J62:L64 L61 J66:L66 J70:L70 K67:L69">
    <cfRule type="containsText" dxfId="129" priority="91" operator="containsText" text="Preencha">
      <formula>NOT(ISERROR(SEARCH("Preencha",J50)))</formula>
    </cfRule>
    <cfRule type="cellIs" dxfId="128" priority="92" operator="equal">
      <formula>"Selecione uma opção:"</formula>
    </cfRule>
  </conditionalFormatting>
  <conditionalFormatting sqref="J54:L54">
    <cfRule type="containsText" dxfId="127" priority="89" operator="containsText" text="Preencha">
      <formula>NOT(ISERROR(SEARCH("Preencha",J54)))</formula>
    </cfRule>
    <cfRule type="cellIs" dxfId="126" priority="90" operator="equal">
      <formula>"Selecione uma opção:"</formula>
    </cfRule>
  </conditionalFormatting>
  <conditionalFormatting sqref="L53">
    <cfRule type="containsText" dxfId="125" priority="87" operator="containsText" text="Preencha">
      <formula>NOT(ISERROR(SEARCH("Preencha",L53)))</formula>
    </cfRule>
    <cfRule type="cellIs" dxfId="124" priority="88" operator="equal">
      <formula>"Selecione uma opção:"</formula>
    </cfRule>
  </conditionalFormatting>
  <conditionalFormatting sqref="K41:L47">
    <cfRule type="containsText" dxfId="123" priority="85" operator="containsText" text="Preencha">
      <formula>NOT(ISERROR(SEARCH("Preencha",K41)))</formula>
    </cfRule>
    <cfRule type="cellIs" dxfId="122" priority="86" operator="equal">
      <formula>"Selecione uma opção:"</formula>
    </cfRule>
  </conditionalFormatting>
  <conditionalFormatting sqref="B21">
    <cfRule type="containsText" dxfId="121" priority="83" operator="containsText" text="Preencha">
      <formula>NOT(ISERROR(SEARCH("Preencha",B21)))</formula>
    </cfRule>
    <cfRule type="cellIs" dxfId="120" priority="84" operator="equal">
      <formula>"Selecione uma opção:"</formula>
    </cfRule>
  </conditionalFormatting>
  <conditionalFormatting sqref="B23">
    <cfRule type="containsText" dxfId="119" priority="81" operator="containsText" text="Preencha">
      <formula>NOT(ISERROR(SEARCH("Preencha",B23)))</formula>
    </cfRule>
    <cfRule type="cellIs" dxfId="118" priority="82" operator="equal">
      <formula>"Selecione uma opção:"</formula>
    </cfRule>
  </conditionalFormatting>
  <conditionalFormatting sqref="B25">
    <cfRule type="containsText" dxfId="117" priority="79" operator="containsText" text="Preencha">
      <formula>NOT(ISERROR(SEARCH("Preencha",B25)))</formula>
    </cfRule>
    <cfRule type="cellIs" dxfId="116" priority="80" operator="equal">
      <formula>"Selecione uma opção:"</formula>
    </cfRule>
  </conditionalFormatting>
  <conditionalFormatting sqref="B18">
    <cfRule type="containsText" dxfId="115" priority="49" operator="containsText" text="Preencha">
      <formula>NOT(ISERROR(SEARCH("Preencha",B18)))</formula>
    </cfRule>
    <cfRule type="cellIs" dxfId="114" priority="50" operator="equal">
      <formula>"Selecione uma opção:"</formula>
    </cfRule>
  </conditionalFormatting>
  <conditionalFormatting sqref="B27">
    <cfRule type="containsText" dxfId="113" priority="77" operator="containsText" text="Preencha">
      <formula>NOT(ISERROR(SEARCH("Preencha",B27)))</formula>
    </cfRule>
    <cfRule type="cellIs" dxfId="112" priority="78" operator="equal">
      <formula>"Selecione uma opção:"</formula>
    </cfRule>
  </conditionalFormatting>
  <conditionalFormatting sqref="G21">
    <cfRule type="containsText" dxfId="111" priority="75" operator="containsText" text="Preencha">
      <formula>NOT(ISERROR(SEARCH("Preencha",G21)))</formula>
    </cfRule>
    <cfRule type="cellIs" dxfId="110" priority="76" operator="equal">
      <formula>"Selecione uma opção:"</formula>
    </cfRule>
  </conditionalFormatting>
  <conditionalFormatting sqref="G23">
    <cfRule type="containsText" dxfId="109" priority="73" operator="containsText" text="Preencha">
      <formula>NOT(ISERROR(SEARCH("Preencha",G23)))</formula>
    </cfRule>
    <cfRule type="cellIs" dxfId="108" priority="74" operator="equal">
      <formula>"Selecione uma opção:"</formula>
    </cfRule>
  </conditionalFormatting>
  <conditionalFormatting sqref="G25">
    <cfRule type="containsText" dxfId="107" priority="71" operator="containsText" text="Preencha">
      <formula>NOT(ISERROR(SEARCH("Preencha",G25)))</formula>
    </cfRule>
    <cfRule type="cellIs" dxfId="106" priority="72" operator="equal">
      <formula>"Selecione uma opção:"</formula>
    </cfRule>
  </conditionalFormatting>
  <conditionalFormatting sqref="G27">
    <cfRule type="containsText" dxfId="105" priority="69" operator="containsText" text="Preencha">
      <formula>NOT(ISERROR(SEARCH("Preencha",G27)))</formula>
    </cfRule>
    <cfRule type="cellIs" dxfId="104" priority="70" operator="equal">
      <formula>"Selecione uma opção:"</formula>
    </cfRule>
  </conditionalFormatting>
  <conditionalFormatting sqref="G22">
    <cfRule type="containsText" dxfId="103" priority="67" operator="containsText" text="Preencha">
      <formula>NOT(ISERROR(SEARCH("Preencha",G22)))</formula>
    </cfRule>
    <cfRule type="cellIs" dxfId="102" priority="68" operator="equal">
      <formula>"Selecione uma opção:"</formula>
    </cfRule>
  </conditionalFormatting>
  <conditionalFormatting sqref="G24">
    <cfRule type="containsText" dxfId="101" priority="65" operator="containsText" text="Preencha">
      <formula>NOT(ISERROR(SEARCH("Preencha",G24)))</formula>
    </cfRule>
    <cfRule type="cellIs" dxfId="100" priority="66" operator="equal">
      <formula>"Selecione uma opção:"</formula>
    </cfRule>
  </conditionalFormatting>
  <conditionalFormatting sqref="G26">
    <cfRule type="containsText" dxfId="99" priority="63" operator="containsText" text="Preencha">
      <formula>NOT(ISERROR(SEARCH("Preencha",G26)))</formula>
    </cfRule>
    <cfRule type="cellIs" dxfId="98" priority="64" operator="equal">
      <formula>"Selecione uma opção:"</formula>
    </cfRule>
  </conditionalFormatting>
  <conditionalFormatting sqref="G28">
    <cfRule type="containsText" dxfId="97" priority="61" operator="containsText" text="Preencha">
      <formula>NOT(ISERROR(SEARCH("Preencha",G28)))</formula>
    </cfRule>
    <cfRule type="cellIs" dxfId="96" priority="62" operator="equal">
      <formula>"Selecione uma opção:"</formula>
    </cfRule>
  </conditionalFormatting>
  <conditionalFormatting sqref="B22">
    <cfRule type="containsText" dxfId="95" priority="59" operator="containsText" text="Preencha">
      <formula>NOT(ISERROR(SEARCH("Preencha",B22)))</formula>
    </cfRule>
    <cfRule type="cellIs" dxfId="94" priority="60" operator="equal">
      <formula>"Selecione uma opção:"</formula>
    </cfRule>
  </conditionalFormatting>
  <conditionalFormatting sqref="B24">
    <cfRule type="containsText" dxfId="93" priority="57" operator="containsText" text="Preencha">
      <formula>NOT(ISERROR(SEARCH("Preencha",B24)))</formula>
    </cfRule>
    <cfRule type="cellIs" dxfId="92" priority="58" operator="equal">
      <formula>"Selecione uma opção:"</formula>
    </cfRule>
  </conditionalFormatting>
  <conditionalFormatting sqref="B26">
    <cfRule type="containsText" dxfId="91" priority="55" operator="containsText" text="Preencha">
      <formula>NOT(ISERROR(SEARCH("Preencha",B26)))</formula>
    </cfRule>
    <cfRule type="cellIs" dxfId="90" priority="56" operator="equal">
      <formula>"Selecione uma opção:"</formula>
    </cfRule>
  </conditionalFormatting>
  <conditionalFormatting sqref="B28">
    <cfRule type="containsText" dxfId="89" priority="53" operator="containsText" text="Preencha">
      <formula>NOT(ISERROR(SEARCH("Preencha",B28)))</formula>
    </cfRule>
    <cfRule type="cellIs" dxfId="88" priority="54" operator="equal">
      <formula>"Selecione uma opção:"</formula>
    </cfRule>
  </conditionalFormatting>
  <conditionalFormatting sqref="B20">
    <cfRule type="containsText" dxfId="87" priority="51" operator="containsText" text="Preencha">
      <formula>NOT(ISERROR(SEARCH("Preencha",B20)))</formula>
    </cfRule>
    <cfRule type="cellIs" dxfId="86" priority="52" operator="equal">
      <formula>"Selecione uma opção:"</formula>
    </cfRule>
  </conditionalFormatting>
  <conditionalFormatting sqref="C38:D38">
    <cfRule type="containsText" dxfId="85" priority="37" operator="containsText" text="Preencha">
      <formula>NOT(ISERROR(SEARCH("Preencha",C38)))</formula>
    </cfRule>
    <cfRule type="cellIs" dxfId="84" priority="38" operator="equal">
      <formula>"Selecione uma opção:"</formula>
    </cfRule>
  </conditionalFormatting>
  <conditionalFormatting sqref="D39">
    <cfRule type="containsText" dxfId="83" priority="39" operator="containsText" text="Preencha">
      <formula>NOT(ISERROR(SEARCH("Preencha",D39)))</formula>
    </cfRule>
    <cfRule type="cellIs" dxfId="82" priority="40" operator="equal">
      <formula>"Selecione uma opção:"</formula>
    </cfRule>
  </conditionalFormatting>
  <conditionalFormatting sqref="B15:K15">
    <cfRule type="containsText" dxfId="81" priority="33" operator="containsText" text="Preencha">
      <formula>NOT(ISERROR(SEARCH("Preencha",B15)))</formula>
    </cfRule>
    <cfRule type="cellIs" dxfId="80" priority="34" operator="equal">
      <formula>"Selecione uma opção:"</formula>
    </cfRule>
  </conditionalFormatting>
  <conditionalFormatting sqref="A3">
    <cfRule type="containsText" dxfId="79" priority="31" operator="containsText" text="Preencha">
      <formula>NOT(ISERROR(SEARCH("Preencha",A3)))</formula>
    </cfRule>
    <cfRule type="cellIs" dxfId="78" priority="32" operator="equal">
      <formula>"Selecione uma opção:"</formula>
    </cfRule>
  </conditionalFormatting>
  <conditionalFormatting sqref="A4:H5 A8:A9 B6:B11">
    <cfRule type="containsText" dxfId="77" priority="25" operator="containsText" text="Preencha">
      <formula>NOT(ISERROR(SEARCH("Preencha",A4)))</formula>
    </cfRule>
    <cfRule type="cellIs" dxfId="76" priority="26" operator="equal">
      <formula>"Selecione uma opção:"</formula>
    </cfRule>
  </conditionalFormatting>
  <conditionalFormatting sqref="A10">
    <cfRule type="containsText" dxfId="75" priority="27" operator="containsText" text="Preencha">
      <formula>NOT(ISERROR(SEARCH("Preencha",A10)))</formula>
    </cfRule>
    <cfRule type="cellIs" dxfId="74" priority="28" operator="equal">
      <formula>"Selecione uma opção:"</formula>
    </cfRule>
  </conditionalFormatting>
  <conditionalFormatting sqref="A11">
    <cfRule type="containsText" dxfId="73" priority="21" operator="containsText" text="Preencha">
      <formula>NOT(ISERROR(SEARCH("Preencha",A11)))</formula>
    </cfRule>
    <cfRule type="cellIs" dxfId="72" priority="22" operator="equal">
      <formula>"Selecione uma opção:"</formula>
    </cfRule>
  </conditionalFormatting>
  <conditionalFormatting sqref="A6:A7 C7:H7">
    <cfRule type="containsText" dxfId="71" priority="17" operator="containsText" text="Preencha">
      <formula>NOT(ISERROR(SEARCH("Preencha",A6)))</formula>
    </cfRule>
    <cfRule type="cellIs" dxfId="70" priority="18" operator="equal">
      <formula>"Selecione uma opção:"</formula>
    </cfRule>
  </conditionalFormatting>
  <conditionalFormatting sqref="K9">
    <cfRule type="containsText" dxfId="69" priority="15" operator="containsText" text="Preencha">
      <formula>NOT(ISERROR(SEARCH("Preencha",K9)))</formula>
    </cfRule>
    <cfRule type="cellIs" dxfId="68" priority="16" operator="equal">
      <formula>"Selecione uma opção:"</formula>
    </cfRule>
  </conditionalFormatting>
  <conditionalFormatting sqref="C9:H9">
    <cfRule type="containsText" dxfId="67" priority="13" operator="containsText" text="Preencha">
      <formula>NOT(ISERROR(SEARCH("Preencha",C9)))</formula>
    </cfRule>
    <cfRule type="cellIs" dxfId="66" priority="14" operator="equal">
      <formula>"Selecione uma opção:"</formula>
    </cfRule>
  </conditionalFormatting>
  <conditionalFormatting sqref="K11">
    <cfRule type="containsText" dxfId="65" priority="11" operator="containsText" text="Preencha">
      <formula>NOT(ISERROR(SEARCH("Preencha",K11)))</formula>
    </cfRule>
    <cfRule type="cellIs" dxfId="64" priority="12" operator="equal">
      <formula>"Selecione uma opção:"</formula>
    </cfRule>
  </conditionalFormatting>
  <conditionalFormatting sqref="C11:H11">
    <cfRule type="containsText" dxfId="63" priority="9" operator="containsText" text="Preencha">
      <formula>NOT(ISERROR(SEARCH("Preencha",C11)))</formula>
    </cfRule>
    <cfRule type="cellIs" dxfId="62" priority="10" operator="equal">
      <formula>"Selecione uma opção:"</formula>
    </cfRule>
  </conditionalFormatting>
  <hyperlinks>
    <hyperlink ref="B41" location="Orçamento!A1" tooltip="Deverá preencher a informação relativa ao orçamento nas folhas 'Orçamento' e 'Orç. Detalhado'  " display="Investimento total:" xr:uid="{BBE346A6-28E4-433B-8293-F7CE50F077C7}"/>
    <hyperlink ref="I41" location="Operação!A1" tooltip="Deverá preencher a informação relativa ao orçamento nas folhas 'Orçamento' e 'Orç. Detalhado'  " display="Investimento elegível:" xr:uid="{B467D437-6A9E-499B-9CF2-782BFD782CF7}"/>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7C1265E9-7D43-4E9C-AE0E-BD0D7FF905E1}">
          <x14:formula1>
            <xm:f>Auxiliar!$C$106:$C$113</xm:f>
          </x14:formula1>
          <xm:sqref>C10:K10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theme="8"/>
    <pageSetUpPr fitToPage="1"/>
  </sheetPr>
  <dimension ref="A1:K30"/>
  <sheetViews>
    <sheetView zoomScaleNormal="100" zoomScaleSheetLayoutView="100" workbookViewId="0">
      <selection activeCell="D6" sqref="D6"/>
    </sheetView>
  </sheetViews>
  <sheetFormatPr defaultColWidth="9.140625" defaultRowHeight="15.75" customHeight="1"/>
  <cols>
    <col min="1" max="1" width="3.7109375" style="118" customWidth="1"/>
    <col min="2" max="2" width="47.85546875" style="104" bestFit="1" customWidth="1"/>
    <col min="3" max="3" width="29.42578125" style="104" customWidth="1"/>
    <col min="4" max="4" width="13.5703125" style="104" customWidth="1"/>
    <col min="5" max="5" width="13.85546875" style="104" customWidth="1"/>
    <col min="6" max="6" width="5.42578125" style="104" customWidth="1"/>
    <col min="7" max="7" width="10.140625" style="104" customWidth="1"/>
    <col min="8" max="9" width="13.85546875" style="104" customWidth="1"/>
    <col min="10" max="10" width="14.42578125" style="104" customWidth="1"/>
    <col min="11" max="11" width="4" style="104" customWidth="1"/>
    <col min="12" max="16384" width="9.140625" style="104"/>
  </cols>
  <sheetData>
    <row r="1" spans="1:11" s="121" customFormat="1" ht="15.75" customHeight="1">
      <c r="A1" s="119"/>
      <c r="B1" s="120"/>
      <c r="C1" s="120"/>
      <c r="D1" s="120"/>
      <c r="E1" s="120"/>
      <c r="F1" s="120"/>
      <c r="G1" s="120"/>
      <c r="H1" s="120"/>
      <c r="I1" s="120"/>
      <c r="J1" s="120"/>
      <c r="K1" s="120"/>
    </row>
    <row r="2" spans="1:11" s="121" customFormat="1" ht="13.5" customHeight="1">
      <c r="A2" s="120"/>
      <c r="B2" s="122" t="s">
        <v>123</v>
      </c>
      <c r="C2" s="120"/>
      <c r="D2" s="120"/>
      <c r="E2" s="120"/>
      <c r="F2" s="120"/>
      <c r="G2" s="120"/>
      <c r="H2" s="120"/>
      <c r="I2" s="120"/>
      <c r="J2" s="120"/>
      <c r="K2" s="120"/>
    </row>
    <row r="3" spans="1:11" s="121" customFormat="1" ht="17.25" customHeight="1">
      <c r="A3" s="119"/>
      <c r="B3" s="123" t="s">
        <v>288</v>
      </c>
      <c r="C3" s="124"/>
      <c r="D3" s="124"/>
      <c r="E3" s="124"/>
      <c r="F3" s="124"/>
      <c r="G3" s="124"/>
      <c r="H3" s="124"/>
      <c r="I3" s="124"/>
      <c r="J3" s="124"/>
      <c r="K3" s="120"/>
    </row>
    <row r="4" spans="1:11" s="121" customFormat="1" ht="17.25" customHeight="1">
      <c r="A4" s="119"/>
      <c r="B4" s="125"/>
      <c r="C4" s="120"/>
      <c r="D4" s="120"/>
      <c r="E4" s="94" t="str">
        <f>+IF(OR(F4&lt;&gt;"",F5&lt;&gt;""),"ALERTAS:","")</f>
        <v>ALERTAS:</v>
      </c>
      <c r="F4" s="180"/>
      <c r="G4" s="120"/>
      <c r="H4" s="120"/>
      <c r="I4" s="120"/>
      <c r="J4" s="120"/>
      <c r="K4" s="120"/>
    </row>
    <row r="5" spans="1:11" s="121" customFormat="1" ht="17.25" customHeight="1">
      <c r="A5" s="119"/>
      <c r="B5" s="125"/>
      <c r="C5" s="120"/>
      <c r="D5" s="120"/>
      <c r="E5" s="179"/>
      <c r="F5" s="180" t="str">
        <f>+IF(D6=""," - Preencha o campo 'Ano de início da Operação'!","")</f>
        <v xml:space="preserve"> - Preencha o campo 'Ano de início da Operação'!</v>
      </c>
      <c r="G5" s="120"/>
      <c r="H5" s="120"/>
      <c r="I5" s="120"/>
      <c r="J5" s="120"/>
      <c r="K5" s="120"/>
    </row>
    <row r="6" spans="1:11" s="121" customFormat="1" ht="17.25" customHeight="1">
      <c r="A6" s="119"/>
      <c r="B6" s="125"/>
      <c r="C6" s="127" t="s">
        <v>230</v>
      </c>
      <c r="D6" s="264"/>
      <c r="E6" s="181" t="str">
        <f>+IF(AND(D6&lt;&gt;"",D6&lt;&gt;YEAR('Dados do Projeto'!C39)),"O ano de início de Operação não coincide com a data preenchida na folha 'Dados do Projeto'!","")</f>
        <v/>
      </c>
      <c r="F6" s="180"/>
      <c r="G6" s="120"/>
      <c r="H6" s="120"/>
      <c r="I6" s="120"/>
      <c r="J6" s="120"/>
      <c r="K6" s="120"/>
    </row>
    <row r="7" spans="1:11" s="121" customFormat="1" ht="17.25" customHeight="1">
      <c r="A7" s="119"/>
      <c r="B7" s="125"/>
      <c r="C7" s="120"/>
      <c r="D7" s="120"/>
      <c r="E7" s="126"/>
      <c r="F7" s="120"/>
      <c r="G7" s="120"/>
      <c r="H7" s="120"/>
      <c r="I7" s="120"/>
      <c r="J7" s="120"/>
      <c r="K7" s="120"/>
    </row>
    <row r="8" spans="1:11" s="121" customFormat="1" ht="17.25" customHeight="1">
      <c r="A8" s="119"/>
      <c r="B8" s="128" t="s">
        <v>0</v>
      </c>
      <c r="C8" s="128" t="s">
        <v>257</v>
      </c>
      <c r="D8" s="128"/>
      <c r="E8" s="126"/>
      <c r="F8" s="120"/>
      <c r="G8" s="129" t="s">
        <v>2</v>
      </c>
      <c r="H8" s="128" t="s">
        <v>122</v>
      </c>
      <c r="I8" s="120"/>
      <c r="J8" s="120"/>
      <c r="K8" s="120"/>
    </row>
    <row r="9" spans="1:11" s="121" customFormat="1" ht="12.75">
      <c r="A9" s="119"/>
      <c r="B9" s="120"/>
      <c r="C9" s="120"/>
      <c r="D9" s="120"/>
      <c r="E9" s="126"/>
      <c r="F9" s="120"/>
      <c r="G9" s="120"/>
      <c r="H9" s="120"/>
      <c r="I9" s="120"/>
      <c r="J9" s="120"/>
      <c r="K9" s="120"/>
    </row>
    <row r="10" spans="1:11" s="121" customFormat="1" ht="25.5" customHeight="1">
      <c r="A10" s="119">
        <f>+IF(Beneficiários!C16="Não",0,Beneficiários!F16+1)</f>
        <v>1</v>
      </c>
      <c r="B10" s="130"/>
      <c r="C10" s="131" t="s">
        <v>63</v>
      </c>
      <c r="D10" s="132" t="s">
        <v>1</v>
      </c>
      <c r="E10" s="187" t="s">
        <v>233</v>
      </c>
      <c r="F10" s="120"/>
      <c r="G10" s="133" t="s">
        <v>8</v>
      </c>
      <c r="H10" s="134" t="s">
        <v>5</v>
      </c>
      <c r="I10" s="134" t="s">
        <v>6</v>
      </c>
      <c r="J10" s="134" t="s">
        <v>62</v>
      </c>
      <c r="K10" s="135"/>
    </row>
    <row r="11" spans="1:11" s="121" customFormat="1" ht="18.75" customHeight="1">
      <c r="A11" s="119">
        <v>1</v>
      </c>
      <c r="B11" s="46" t="s">
        <v>287</v>
      </c>
      <c r="C11" s="46" t="str">
        <f>+IF(Beneficiários!C6="","",Beneficiários!C6)</f>
        <v/>
      </c>
      <c r="D11" s="46" t="str">
        <f>+IF(Beneficiários!I6="","",Beneficiários!I6)</f>
        <v/>
      </c>
      <c r="E11" s="136">
        <f>'Orç. Detalhado'!K9+'Orç. Detalhado'!L9+'Orç. Detalhado'!M9+'Orç. Detalhado'!K15+'Orç. Detalhado'!L15+'Orç. Detalhado'!M15+'Orç. Detalhado'!K21+'Orç. Detalhado'!L21+'Orç. Detalhado'!M21+'Orç. Detalhado'!K27+'Orç. Detalhado'!L27+'Orç. Detalhado'!M27+'Orç. Detalhado'!K33+'Orç. Detalhado'!L33+'Orç. Detalhado'!M33+'Orç. Detalhado'!K39+'Orç. Detalhado'!L39+'Orç. Detalhado'!M39+'Orç. Detalhado'!K45+'Orç. Detalhado'!L45+'Orç. Detalhado'!M45+'Orç. Detalhado'!K51+'Orç. Detalhado'!L51+'Orç. Detalhado'!M51+'Orç. Detalhado'!K57+'Orç. Detalhado'!L57+'Orç. Detalhado'!M57+'Orç. Detalhado'!K63+'Orç. Detalhado'!L63+'Orç. Detalhado'!M63</f>
        <v>0</v>
      </c>
      <c r="F11" s="120"/>
      <c r="G11" s="137" t="s">
        <v>9</v>
      </c>
      <c r="H11" s="150">
        <f>SUM('Orç. Detalhado'!K9:M14)</f>
        <v>0</v>
      </c>
      <c r="I11" s="150">
        <f>SUM('Orç. Detalhado'!N9:N14)</f>
        <v>0</v>
      </c>
      <c r="J11" s="150">
        <f>SUM('Orç. Detalhado'!O9:O14)</f>
        <v>0</v>
      </c>
      <c r="K11" s="120"/>
    </row>
    <row r="12" spans="1:11" s="121" customFormat="1" ht="15.75" customHeight="1">
      <c r="A12" s="119">
        <v>2</v>
      </c>
      <c r="B12" s="46" t="str">
        <f>Beneficiários!B38</f>
        <v>Beneficiário Final 1</v>
      </c>
      <c r="C12" s="46">
        <f>Beneficiários!C40</f>
        <v>0</v>
      </c>
      <c r="D12" s="46">
        <f>Beneficiários!H40</f>
        <v>0</v>
      </c>
      <c r="E12" s="136">
        <f>'Orç. Detalhado'!K10+'Orç. Detalhado'!L10+'Orç. Detalhado'!M10+'Orç. Detalhado'!K16+'Orç. Detalhado'!L16+'Orç. Detalhado'!M16+'Orç. Detalhado'!K22+'Orç. Detalhado'!L22+'Orç. Detalhado'!M22+'Orç. Detalhado'!K28+'Orç. Detalhado'!L28+'Orç. Detalhado'!M28+'Orç. Detalhado'!K34+'Orç. Detalhado'!L34+'Orç. Detalhado'!M34+'Orç. Detalhado'!K40+'Orç. Detalhado'!L40+'Orç. Detalhado'!M40+'Orç. Detalhado'!K46+'Orç. Detalhado'!L46+'Orç. Detalhado'!M46+'Orç. Detalhado'!K52+'Orç. Detalhado'!L52+'Orç. Detalhado'!M52+'Orç. Detalhado'!K58+'Orç. Detalhado'!L58+'Orç. Detalhado'!M58+'Orç. Detalhado'!K64+'Orç. Detalhado'!L64+'Orç. Detalhado'!M64</f>
        <v>0</v>
      </c>
      <c r="F12" s="120"/>
      <c r="G12" s="137" t="s">
        <v>10</v>
      </c>
      <c r="H12" s="150">
        <f>SUM('Orç. Detalhado'!K15:M20)</f>
        <v>0</v>
      </c>
      <c r="I12" s="150">
        <f>SUM('Orç. Detalhado'!N15:N20)</f>
        <v>0</v>
      </c>
      <c r="J12" s="150">
        <f>SUM('Orç. Detalhado'!O15:O20)</f>
        <v>0</v>
      </c>
      <c r="K12" s="120"/>
    </row>
    <row r="13" spans="1:11" s="121" customFormat="1" ht="15.75" customHeight="1">
      <c r="A13" s="119">
        <v>3</v>
      </c>
      <c r="B13" s="46" t="str">
        <f>Beneficiários!B56</f>
        <v>Beneficiário Final 2</v>
      </c>
      <c r="C13" s="46">
        <f>Beneficiários!C58</f>
        <v>0</v>
      </c>
      <c r="D13" s="46">
        <f>Beneficiários!H58</f>
        <v>0</v>
      </c>
      <c r="E13" s="136">
        <f>'Orç. Detalhado'!K11+'Orç. Detalhado'!L11+'Orç. Detalhado'!M11+'Orç. Detalhado'!K17+'Orç. Detalhado'!L17+'Orç. Detalhado'!M17+'Orç. Detalhado'!K23+'Orç. Detalhado'!L23+'Orç. Detalhado'!M23+'Orç. Detalhado'!K29+'Orç. Detalhado'!L29+'Orç. Detalhado'!M29+'Orç. Detalhado'!K35+'Orç. Detalhado'!L35+'Orç. Detalhado'!M35+'Orç. Detalhado'!K41+'Orç. Detalhado'!L41+'Orç. Detalhado'!M41+'Orç. Detalhado'!K47+'Orç. Detalhado'!L47+'Orç. Detalhado'!M47+'Orç. Detalhado'!K53+'Orç. Detalhado'!L53+'Orç. Detalhado'!M53+'Orç. Detalhado'!K59+'Orç. Detalhado'!L59+'Orç. Detalhado'!M59+'Orç. Detalhado'!K65+'Orç. Detalhado'!L65+'Orç. Detalhado'!M65</f>
        <v>0</v>
      </c>
      <c r="F13" s="120"/>
      <c r="G13" s="137" t="s">
        <v>11</v>
      </c>
      <c r="H13" s="150">
        <f>SUM('Orç. Detalhado'!K21:M26)</f>
        <v>0</v>
      </c>
      <c r="I13" s="150">
        <f>SUM('Orç. Detalhado'!N21:N26)</f>
        <v>0</v>
      </c>
      <c r="J13" s="150">
        <f>SUM('Orç. Detalhado'!O21:O26)</f>
        <v>0</v>
      </c>
      <c r="K13" s="120"/>
    </row>
    <row r="14" spans="1:11" s="121" customFormat="1" ht="15.75" customHeight="1">
      <c r="A14" s="119">
        <v>4</v>
      </c>
      <c r="B14" s="46" t="str">
        <f>Beneficiários!B72</f>
        <v>Beneficiário Final 3</v>
      </c>
      <c r="C14" s="46">
        <f>Beneficiários!C74</f>
        <v>0</v>
      </c>
      <c r="D14" s="46">
        <f>Beneficiários!H74</f>
        <v>0</v>
      </c>
      <c r="E14" s="136">
        <f>'Orç. Detalhado'!K12+'Orç. Detalhado'!L12+'Orç. Detalhado'!M12+'Orç. Detalhado'!K18+'Orç. Detalhado'!L18+'Orç. Detalhado'!M18+'Orç. Detalhado'!K24+'Orç. Detalhado'!L24+'Orç. Detalhado'!M24+'Orç. Detalhado'!K30+'Orç. Detalhado'!L30+'Orç. Detalhado'!M30+'Orç. Detalhado'!K36+'Orç. Detalhado'!L36+'Orç. Detalhado'!M36+'Orç. Detalhado'!K42+'Orç. Detalhado'!L42+'Orç. Detalhado'!M42+'Orç. Detalhado'!K48+'Orç. Detalhado'!L48+'Orç. Detalhado'!M48+'Orç. Detalhado'!K54+'Orç. Detalhado'!L54+'Orç. Detalhado'!M54+'Orç. Detalhado'!K60+'Orç. Detalhado'!L60+'Orç. Detalhado'!M60+'Orç. Detalhado'!K66+'Orç. Detalhado'!L66+'Orç. Detalhado'!M66</f>
        <v>0</v>
      </c>
      <c r="F14" s="120"/>
      <c r="G14" s="137" t="s">
        <v>12</v>
      </c>
      <c r="H14" s="150">
        <f>SUM('Orç. Detalhado'!K27:M32)</f>
        <v>0</v>
      </c>
      <c r="I14" s="150">
        <f>SUM('Orç. Detalhado'!N27:N32)</f>
        <v>0</v>
      </c>
      <c r="J14" s="150">
        <f>SUM('Orç. Detalhado'!O27:O32)</f>
        <v>0</v>
      </c>
      <c r="K14" s="120"/>
    </row>
    <row r="15" spans="1:11" s="121" customFormat="1" ht="15.75" customHeight="1">
      <c r="A15" s="119">
        <v>5</v>
      </c>
      <c r="B15" s="46" t="str">
        <f>Beneficiários!B89</f>
        <v>Beneficiário Final 4</v>
      </c>
      <c r="C15" s="46">
        <f>Beneficiários!C91</f>
        <v>0</v>
      </c>
      <c r="D15" s="46">
        <f>Beneficiários!H91</f>
        <v>0</v>
      </c>
      <c r="E15" s="136">
        <f>'Orç. Detalhado'!K13+'Orç. Detalhado'!L13+'Orç. Detalhado'!M13+'Orç. Detalhado'!K19+'Orç. Detalhado'!L19+'Orç. Detalhado'!M19+'Orç. Detalhado'!K25+'Orç. Detalhado'!L25+'Orç. Detalhado'!M25+'Orç. Detalhado'!K31+'Orç. Detalhado'!L31+'Orç. Detalhado'!M31+'Orç. Detalhado'!K37+'Orç. Detalhado'!L37+'Orç. Detalhado'!M37+'Orç. Detalhado'!K43+'Orç. Detalhado'!L43+'Orç. Detalhado'!M43+'Orç. Detalhado'!K49+'Orç. Detalhado'!L49+'Orç. Detalhado'!M49+'Orç. Detalhado'!K55+'Orç. Detalhado'!L55+'Orç. Detalhado'!M55+'Orç. Detalhado'!K61+'Orç. Detalhado'!L61+'Orç. Detalhado'!M61+'Orç. Detalhado'!K67+'Orç. Detalhado'!L67+'Orç. Detalhado'!M67</f>
        <v>0</v>
      </c>
      <c r="F15" s="120"/>
      <c r="G15" s="137" t="s">
        <v>13</v>
      </c>
      <c r="H15" s="150">
        <f>SUM('Orç. Detalhado'!K33:M38)</f>
        <v>0</v>
      </c>
      <c r="I15" s="150">
        <f>SUM('Orç. Detalhado'!N33:N38)</f>
        <v>0</v>
      </c>
      <c r="J15" s="150">
        <f>SUM('Orç. Detalhado'!O33:O38)</f>
        <v>0</v>
      </c>
      <c r="K15" s="120"/>
    </row>
    <row r="16" spans="1:11" s="121" customFormat="1" ht="15.75" customHeight="1">
      <c r="A16" s="119">
        <v>6</v>
      </c>
      <c r="B16" s="46" t="str">
        <f>Beneficiários!B105</f>
        <v>Beneficiário Final 5</v>
      </c>
      <c r="C16" s="46">
        <f>Beneficiários!C107</f>
        <v>0</v>
      </c>
      <c r="D16" s="46">
        <f>Beneficiários!H107</f>
        <v>0</v>
      </c>
      <c r="E16" s="136">
        <f>'Orç. Detalhado'!K14+'Orç. Detalhado'!L14+'Orç. Detalhado'!M14+'Orç. Detalhado'!K20+'Orç. Detalhado'!L20+'Orç. Detalhado'!M20+'Orç. Detalhado'!K26+'Orç. Detalhado'!L26+'Orç. Detalhado'!M26+'Orç. Detalhado'!K32+'Orç. Detalhado'!L32+'Orç. Detalhado'!M32+'Orç. Detalhado'!K38+'Orç. Detalhado'!L38+'Orç. Detalhado'!M38+'Orç. Detalhado'!K44+'Orç. Detalhado'!L44+'Orç. Detalhado'!M44+'Orç. Detalhado'!K50+'Orç. Detalhado'!L50+'Orç. Detalhado'!M50+'Orç. Detalhado'!K56+'Orç. Detalhado'!L56+'Orç. Detalhado'!M56+'Orç. Detalhado'!K62+'Orç. Detalhado'!L62+'Orç. Detalhado'!M62+'Orç. Detalhado'!K68+'Orç. Detalhado'!L68+'Orç. Detalhado'!M68</f>
        <v>0</v>
      </c>
      <c r="F16" s="120"/>
      <c r="G16" s="137" t="s">
        <v>14</v>
      </c>
      <c r="H16" s="150">
        <f>SUM('Orç. Detalhado'!K39:M44)</f>
        <v>0</v>
      </c>
      <c r="I16" s="150">
        <f>SUM('Orç. Detalhado'!N45:N50)</f>
        <v>0</v>
      </c>
      <c r="J16" s="150">
        <f>SUM('Orç. Detalhado'!O39:O44)</f>
        <v>0</v>
      </c>
      <c r="K16" s="120"/>
    </row>
    <row r="17" spans="1:11" s="121" customFormat="1" ht="15.75" customHeight="1">
      <c r="A17" s="119">
        <v>7</v>
      </c>
      <c r="B17" s="46"/>
      <c r="C17" s="46"/>
      <c r="D17" s="46"/>
      <c r="E17" s="136"/>
      <c r="F17" s="120"/>
      <c r="G17" s="137" t="s">
        <v>15</v>
      </c>
      <c r="H17" s="150">
        <f>SUM('Orç. Detalhado'!K45:M50)</f>
        <v>0</v>
      </c>
      <c r="I17" s="150">
        <f>SUM('Orç. Detalhado'!N45:N50)</f>
        <v>0</v>
      </c>
      <c r="J17" s="150">
        <f>SUM('Orç. Detalhado'!O45:O50)</f>
        <v>0</v>
      </c>
      <c r="K17" s="120"/>
    </row>
    <row r="18" spans="1:11" s="121" customFormat="1" ht="15.75" customHeight="1">
      <c r="A18" s="119">
        <v>8</v>
      </c>
      <c r="B18" s="46"/>
      <c r="C18" s="46"/>
      <c r="D18" s="46"/>
      <c r="E18" s="136"/>
      <c r="F18" s="120"/>
      <c r="G18" s="137" t="s">
        <v>16</v>
      </c>
      <c r="H18" s="150">
        <f>SUM('Orç. Detalhado'!K51:M56)</f>
        <v>0</v>
      </c>
      <c r="I18" s="150">
        <f>SUM('Orç. Detalhado'!N51:N56)</f>
        <v>0</v>
      </c>
      <c r="J18" s="150">
        <f>SUM('Orç. Detalhado'!O51:O56)</f>
        <v>0</v>
      </c>
      <c r="K18" s="120"/>
    </row>
    <row r="19" spans="1:11" s="121" customFormat="1" ht="15.6" customHeight="1">
      <c r="A19" s="119">
        <v>9</v>
      </c>
      <c r="B19" s="46"/>
      <c r="C19" s="46"/>
      <c r="D19" s="46"/>
      <c r="E19" s="136">
        <f>+SUMIFS('Orç. Detalhado'!$O$9:$O$192,'Orç. Detalhado'!$H$9:$H$192,Orçamento!B19)-SUMIFS('Orç. Detalhado'!$N$9:$N$192,'Orç. Detalhado'!$H$9:$H$192,Orçamento!B19)</f>
        <v>0</v>
      </c>
      <c r="F19" s="120"/>
      <c r="G19" s="137" t="s">
        <v>308</v>
      </c>
      <c r="H19" s="150">
        <f>SUM('Orç. Detalhado'!K57,'Orç. Detalhado'!L57,'Orç. Detalhado'!M57,'Orç. Detalhado'!K58,'Orç. Detalhado'!L58,'Orç. Detalhado'!M58,'Orç. Detalhado'!K59,'Orç. Detalhado'!L59,'Orç. Detalhado'!M59,'Orç. Detalhado'!K60,'Orç. Detalhado'!L60,'Orç. Detalhado'!M60,'Orç. Detalhado'!K61,'Orç. Detalhado'!L61,'Orç. Detalhado'!M61,'Orç. Detalhado'!K62,'Orç. Detalhado'!L62,'Orç. Detalhado'!M62)</f>
        <v>0</v>
      </c>
      <c r="I19" s="150">
        <f>SUM('Orç. Detalhado'!N58,'Orç. Detalhado'!N59,'Orç. Detalhado'!N61,'Orç. Detalhado'!N60,'Orç. Detalhado'!N62)</f>
        <v>0</v>
      </c>
      <c r="J19" s="150">
        <f>SUM('Orç. Detalhado'!O57:O62)</f>
        <v>0</v>
      </c>
      <c r="K19" s="120"/>
    </row>
    <row r="20" spans="1:11" s="121" customFormat="1" ht="15.6" customHeight="1">
      <c r="A20" s="119"/>
      <c r="B20" s="46"/>
      <c r="C20" s="46"/>
      <c r="D20" s="46"/>
      <c r="E20" s="136"/>
      <c r="F20" s="120"/>
      <c r="G20" s="137" t="s">
        <v>312</v>
      </c>
      <c r="H20" s="150">
        <f>SUM('Orç. Detalhado'!K51+'Orç. Detalhado'!L51+'Orç. Detalhado'!M51+'Orç. Detalhado'!K52+'Orç. Detalhado'!L52+'Orç. Detalhado'!M52+'Orç. Detalhado'!K53+'Orç. Detalhado'!L53+'Orç. Detalhado'!M53+'Orç. Detalhado'!K54+'Orç. Detalhado'!L54+'Orç. Detalhado'!M54+'Orç. Detalhado'!K55+'Orç. Detalhado'!L55+'Orç. Detalhado'!M55+'Orç. Detalhado'!K62+'Orç. Detalhado'!L62+'Orç. Detalhado'!M62)</f>
        <v>0</v>
      </c>
      <c r="I20" s="150">
        <f>SUM('Orç. Detalhado'!N63+'Orç. Detalhado'!N64+'Orç. Detalhado'!N65+'Orç. Detalhado'!N66+'Orç. Detalhado'!N67+'Orç. Detalhado'!N68)</f>
        <v>0</v>
      </c>
      <c r="J20" s="150">
        <f>SUM('Orç. Detalhado'!O63:O68)</f>
        <v>0</v>
      </c>
      <c r="K20" s="120"/>
    </row>
    <row r="21" spans="1:11" s="121" customFormat="1" ht="15.75" customHeight="1">
      <c r="A21" s="119">
        <v>10</v>
      </c>
      <c r="B21" s="46"/>
      <c r="C21" s="46"/>
      <c r="D21" s="46"/>
      <c r="E21" s="136">
        <f>+SUMIFS('Orç. Detalhado'!$O$9:$O$192,'Orç. Detalhado'!$H$9:$H$192,Orçamento!B21)-SUMIFS('Orç. Detalhado'!$N$9:$N$192,'Orç. Detalhado'!$H$9:$H$192,Orçamento!B21)</f>
        <v>0</v>
      </c>
      <c r="F21" s="120"/>
      <c r="G21" s="138" t="s">
        <v>61</v>
      </c>
      <c r="H21" s="174">
        <f>+SUM(H11:H20)</f>
        <v>0</v>
      </c>
      <c r="I21" s="174">
        <f>+SUM(I11:I20)</f>
        <v>0</v>
      </c>
      <c r="J21" s="175">
        <f>+SUM(J11:J20)</f>
        <v>0</v>
      </c>
      <c r="K21" s="120"/>
    </row>
    <row r="22" spans="1:11" s="121" customFormat="1" ht="15.75" customHeight="1">
      <c r="A22" s="119">
        <v>11</v>
      </c>
      <c r="B22" s="46"/>
      <c r="C22" s="46"/>
      <c r="D22" s="46"/>
      <c r="E22" s="136">
        <f>+SUMIFS('Orç. Detalhado'!$O$9:$O$192,'Orç. Detalhado'!$H$9:$H$192,Orçamento!B22)-SUMIFS('Orç. Detalhado'!$N$9:$N$192,'Orç. Detalhado'!$H$9:$H$192,Orçamento!B22)</f>
        <v>0</v>
      </c>
      <c r="F22" s="120"/>
      <c r="G22" s="120"/>
      <c r="H22" s="120"/>
      <c r="I22" s="120"/>
      <c r="J22" s="120"/>
      <c r="K22" s="120"/>
    </row>
    <row r="23" spans="1:11" s="121" customFormat="1" ht="15.75" customHeight="1">
      <c r="A23" s="119">
        <v>12</v>
      </c>
      <c r="B23" s="46"/>
      <c r="C23" s="46"/>
      <c r="D23" s="46"/>
      <c r="E23" s="136">
        <f>+SUMIFS('Orç. Detalhado'!$O$9:$O$192,'Orç. Detalhado'!$H$9:$H$192,Orçamento!B23)-SUMIFS('Orç. Detalhado'!$N$9:$N$192,'Orç. Detalhado'!$H$9:$H$192,Orçamento!B23)</f>
        <v>0</v>
      </c>
      <c r="F23" s="120"/>
      <c r="G23" s="120"/>
      <c r="H23" s="120"/>
      <c r="I23" s="120"/>
      <c r="J23" s="120"/>
      <c r="K23" s="120"/>
    </row>
    <row r="24" spans="1:11" s="121" customFormat="1" ht="15.75" customHeight="1">
      <c r="A24" s="119">
        <v>13</v>
      </c>
      <c r="B24" s="46"/>
      <c r="C24" s="46"/>
      <c r="D24" s="46"/>
      <c r="E24" s="136">
        <f>+SUMIFS('Orç. Detalhado'!$O$9:$O$192,'Orç. Detalhado'!$H$9:$H$192,Orçamento!B24)-SUMIFS('Orç. Detalhado'!$N$9:$N$192,'Orç. Detalhado'!$H$9:$H$192,Orçamento!B24)</f>
        <v>0</v>
      </c>
      <c r="F24" s="120"/>
      <c r="G24" s="120"/>
      <c r="H24" s="120"/>
      <c r="I24" s="120"/>
      <c r="J24" s="120"/>
      <c r="K24" s="120"/>
    </row>
    <row r="25" spans="1:11" s="121" customFormat="1" ht="15.75" customHeight="1">
      <c r="A25" s="119">
        <v>14</v>
      </c>
      <c r="B25" s="46"/>
      <c r="C25" s="46"/>
      <c r="D25" s="46"/>
      <c r="E25" s="136">
        <f>+SUMIFS('Orç. Detalhado'!$O$9:$O$192,'Orç. Detalhado'!$H$9:$H$192,Orçamento!B25)-SUMIFS('Orç. Detalhado'!$N$9:$N$192,'Orç. Detalhado'!$H$9:$H$192,Orçamento!B25)</f>
        <v>0</v>
      </c>
      <c r="F25" s="120"/>
      <c r="G25" s="120"/>
      <c r="H25" s="120"/>
      <c r="I25" s="120"/>
      <c r="J25" s="120"/>
      <c r="K25" s="120"/>
    </row>
    <row r="26" spans="1:11" s="121" customFormat="1" ht="15.75" customHeight="1">
      <c r="A26" s="119">
        <v>15</v>
      </c>
      <c r="B26" s="46"/>
      <c r="C26" s="46"/>
      <c r="D26" s="46"/>
      <c r="E26" s="136">
        <f>+SUMIFS('Orç. Detalhado'!$O$9:$O$192,'Orç. Detalhado'!$H$9:$H$192,Orçamento!B26)-SUMIFS('Orç. Detalhado'!$N$9:$N$192,'Orç. Detalhado'!$H$9:$H$192,Orçamento!B26)</f>
        <v>0</v>
      </c>
      <c r="F26" s="120"/>
      <c r="G26" s="120"/>
      <c r="H26" s="120"/>
      <c r="I26" s="120"/>
      <c r="J26" s="120"/>
      <c r="K26" s="120"/>
    </row>
    <row r="27" spans="1:11" s="121" customFormat="1" ht="15.75" customHeight="1">
      <c r="A27" s="119">
        <v>16</v>
      </c>
      <c r="B27" s="46"/>
      <c r="C27" s="46"/>
      <c r="D27" s="46"/>
      <c r="E27" s="136">
        <f>+SUMIFS('Orç. Detalhado'!$O$9:$O$192,'Orç. Detalhado'!$H$9:$H$192,Orçamento!B27)-SUMIFS('Orç. Detalhado'!$N$9:$N$192,'Orç. Detalhado'!$H$9:$H$192,Orçamento!B27)</f>
        <v>0</v>
      </c>
      <c r="F27" s="120"/>
      <c r="G27" s="120"/>
      <c r="H27" s="120"/>
      <c r="I27" s="120"/>
      <c r="J27" s="120"/>
      <c r="K27" s="120"/>
    </row>
    <row r="28" spans="1:11" s="121" customFormat="1" ht="15.75" customHeight="1">
      <c r="A28" s="141"/>
      <c r="B28" s="138" t="s">
        <v>61</v>
      </c>
      <c r="C28" s="139"/>
      <c r="D28" s="139"/>
      <c r="E28" s="140">
        <f>+SUM(E11:E27)</f>
        <v>0</v>
      </c>
      <c r="F28" s="120"/>
      <c r="G28" s="120"/>
      <c r="H28" s="120"/>
      <c r="I28" s="120"/>
      <c r="J28" s="120"/>
      <c r="K28" s="120"/>
    </row>
    <row r="29" spans="1:11" ht="15.75" customHeight="1">
      <c r="A29" s="119"/>
      <c r="B29" s="142"/>
      <c r="C29" s="142"/>
      <c r="D29" s="142"/>
      <c r="E29" s="142"/>
      <c r="F29" s="142"/>
      <c r="G29" s="142"/>
      <c r="H29" s="142"/>
      <c r="I29" s="142"/>
      <c r="J29" s="142"/>
      <c r="K29" s="142"/>
    </row>
    <row r="30" spans="1:11" ht="15.75" customHeight="1">
      <c r="A30" s="119"/>
      <c r="B30" s="142"/>
      <c r="C30" s="142"/>
      <c r="D30" s="142"/>
      <c r="E30" s="142"/>
      <c r="F30" s="142"/>
      <c r="G30" s="142"/>
      <c r="H30" s="142"/>
      <c r="I30" s="142"/>
      <c r="J30" s="142"/>
      <c r="K30" s="142"/>
    </row>
  </sheetData>
  <sheetProtection algorithmName="SHA-512" hashValue="MmnaSES6yCNftQb2IsHNolXm7AwB9L9gZHW163Gwr4ZNujvgemNQNLE+DyUjcWk10B+TcmsB9YSztqGB+49ZAQ==" saltValue="onxv2mJgYvsZloYV+DJ5vQ==" spinCount="100000" sheet="1" selectLockedCells="1"/>
  <phoneticPr fontId="91" type="noConversion"/>
  <conditionalFormatting sqref="B28:E28 E13:E27 E10:E11 G8:J21">
    <cfRule type="expression" dxfId="61" priority="37">
      <formula>$J$21=0</formula>
    </cfRule>
  </conditionalFormatting>
  <conditionalFormatting sqref="A28 E13:E27 E11">
    <cfRule type="cellIs" dxfId="60" priority="27" operator="equal">
      <formula>0</formula>
    </cfRule>
  </conditionalFormatting>
  <conditionalFormatting sqref="H21:J21">
    <cfRule type="expression" dxfId="59" priority="21">
      <formula>$J$21=0</formula>
    </cfRule>
  </conditionalFormatting>
  <conditionalFormatting sqref="E4">
    <cfRule type="containsText" dxfId="58" priority="7" operator="containsText" text="Preencha">
      <formula>NOT(ISERROR(SEARCH("Preencha",E4)))</formula>
    </cfRule>
    <cfRule type="cellIs" dxfId="57" priority="8" operator="equal">
      <formula>"Selecione uma opção:"</formula>
    </cfRule>
  </conditionalFormatting>
  <conditionalFormatting sqref="E12">
    <cfRule type="expression" dxfId="56" priority="2">
      <formula>$J$21=0</formula>
    </cfRule>
  </conditionalFormatting>
  <conditionalFormatting sqref="E12">
    <cfRule type="cellIs" dxfId="55" priority="1" operator="equal">
      <formula>0</formula>
    </cfRule>
  </conditionalFormatting>
  <dataValidations count="1">
    <dataValidation type="list" allowBlank="1" showInputMessage="1" showErrorMessage="1" sqref="D6" xr:uid="{00000000-0002-0000-0300-000000000000}">
      <formula1>"2021,2022,2023,2024,2025,2026"</formula1>
    </dataValidation>
  </dataValidations>
  <printOptions horizontalCentered="1"/>
  <pageMargins left="0.7" right="0.7" top="1" bottom="0.75" header="0.3" footer="0.3"/>
  <pageSetup paperSize="9" scale="76" orientation="landscape" r:id="rId1"/>
  <headerFooter>
    <oddHeader xml:space="preserve">&amp;L    &amp;G&amp;CFORMULÁRIO DE CANDIDATURA
Decreto-Lei n.º 16/2016, de 9 de março
Portaria n.º 344/2016, de 30 de dezembro
Beneficiários e Orçamento&amp;R&amp;G&amp;    </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theme="8"/>
    <pageSetUpPr fitToPage="1"/>
  </sheetPr>
  <dimension ref="A1:S305"/>
  <sheetViews>
    <sheetView zoomScale="93" zoomScaleNormal="93" workbookViewId="0">
      <selection activeCell="K13" sqref="K13"/>
    </sheetView>
  </sheetViews>
  <sheetFormatPr defaultColWidth="9.140625" defaultRowHeight="15.75" customHeight="1"/>
  <cols>
    <col min="1" max="1" width="3.140625" style="104" customWidth="1"/>
    <col min="2" max="2" width="5.7109375" style="105" hidden="1" customWidth="1"/>
    <col min="3" max="3" width="6" style="105" hidden="1" customWidth="1"/>
    <col min="4" max="5" width="8" style="105" hidden="1" customWidth="1"/>
    <col min="6" max="6" width="10.28515625" style="106" hidden="1" customWidth="1"/>
    <col min="7" max="7" width="78.42578125" style="104" customWidth="1"/>
    <col min="8" max="8" width="10" style="108" hidden="1" customWidth="1"/>
    <col min="9" max="9" width="34.140625" style="109" customWidth="1"/>
    <col min="10" max="10" width="12.5703125" style="104" customWidth="1"/>
    <col min="11" max="13" width="13.42578125" style="103" customWidth="1"/>
    <col min="14" max="14" width="14.7109375" style="103" customWidth="1"/>
    <col min="15" max="15" width="17.5703125" style="103" customWidth="1"/>
    <col min="16" max="16" width="46.28515625" style="112" customWidth="1"/>
    <col min="17" max="17" width="3.42578125" style="104" customWidth="1"/>
    <col min="18" max="20" width="9.140625" style="104" customWidth="1"/>
    <col min="21" max="16384" width="9.140625" style="104"/>
  </cols>
  <sheetData>
    <row r="1" spans="1:17" s="29" customFormat="1" ht="15.75" customHeight="1">
      <c r="A1" s="34"/>
      <c r="B1" s="38"/>
      <c r="C1" s="38"/>
      <c r="D1" s="38"/>
      <c r="E1" s="38"/>
      <c r="F1" s="97"/>
      <c r="G1" s="35"/>
      <c r="H1" s="48"/>
      <c r="I1" s="41"/>
      <c r="J1" s="34"/>
      <c r="K1" s="34"/>
      <c r="L1" s="34"/>
      <c r="M1" s="34"/>
      <c r="N1" s="34"/>
      <c r="O1" s="34"/>
      <c r="P1" s="40"/>
      <c r="Q1" s="34"/>
    </row>
    <row r="2" spans="1:17" s="29" customFormat="1" ht="17.25" customHeight="1">
      <c r="A2" s="34"/>
      <c r="B2" s="173"/>
      <c r="C2" s="34"/>
      <c r="D2" s="34"/>
      <c r="E2" s="34"/>
      <c r="F2" s="97"/>
      <c r="G2" s="37" t="s">
        <v>124</v>
      </c>
      <c r="H2" s="36"/>
      <c r="I2" s="36"/>
      <c r="J2" s="36"/>
      <c r="K2" s="36"/>
      <c r="L2" s="36"/>
      <c r="M2" s="36"/>
      <c r="N2" s="36"/>
      <c r="O2" s="36"/>
      <c r="P2" s="36"/>
      <c r="Q2" s="34"/>
    </row>
    <row r="3" spans="1:17" s="29" customFormat="1" ht="7.5" customHeight="1">
      <c r="A3" s="34"/>
      <c r="B3" s="38"/>
      <c r="C3" s="38"/>
      <c r="D3" s="38"/>
      <c r="E3" s="38"/>
      <c r="F3" s="97"/>
      <c r="G3" s="34"/>
      <c r="H3" s="47"/>
      <c r="I3" s="39"/>
      <c r="J3" s="34"/>
      <c r="K3" s="34"/>
      <c r="L3" s="34"/>
      <c r="M3" s="34"/>
      <c r="N3" s="34"/>
      <c r="O3" s="34"/>
      <c r="P3" s="40"/>
      <c r="Q3" s="34"/>
    </row>
    <row r="4" spans="1:17" s="29" customFormat="1" ht="15.75" customHeight="1">
      <c r="A4" s="34"/>
      <c r="B4" s="38"/>
      <c r="C4" s="38"/>
      <c r="D4" s="38"/>
      <c r="E4" s="38"/>
      <c r="F4" s="97"/>
      <c r="G4" s="76" t="s">
        <v>127</v>
      </c>
      <c r="H4" s="49"/>
      <c r="I4" s="185"/>
      <c r="J4" s="183"/>
      <c r="K4" s="182"/>
      <c r="L4" s="182"/>
      <c r="M4" s="182"/>
      <c r="N4" s="182"/>
      <c r="O4" s="184" t="str">
        <f>+Orçamento!F5</f>
        <v xml:space="preserve"> - Preencha o campo 'Ano de início da Operação'!</v>
      </c>
      <c r="P4" s="182"/>
      <c r="Q4" s="34"/>
    </row>
    <row r="5" spans="1:17" s="29" customFormat="1" ht="6.75" customHeight="1">
      <c r="A5" s="34"/>
      <c r="B5" s="38"/>
      <c r="C5" s="38"/>
      <c r="D5" s="38"/>
      <c r="E5" s="38"/>
      <c r="F5" s="97"/>
      <c r="G5" s="34"/>
      <c r="H5" s="47"/>
      <c r="I5" s="39"/>
      <c r="J5" s="34"/>
      <c r="K5" s="34"/>
      <c r="L5" s="34"/>
      <c r="M5" s="34"/>
      <c r="N5" s="34"/>
      <c r="O5" s="34"/>
      <c r="P5" s="34"/>
      <c r="Q5" s="34"/>
    </row>
    <row r="6" spans="1:17" s="29" customFormat="1" ht="18" customHeight="1">
      <c r="A6" s="34"/>
      <c r="B6" s="1" t="s">
        <v>59</v>
      </c>
      <c r="C6" s="1" t="s">
        <v>42</v>
      </c>
      <c r="D6" s="1" t="s">
        <v>60</v>
      </c>
      <c r="E6" s="1" t="s">
        <v>41</v>
      </c>
      <c r="F6" s="98" t="s">
        <v>43</v>
      </c>
      <c r="G6" s="63" t="s">
        <v>4</v>
      </c>
      <c r="H6" s="64" t="s">
        <v>64</v>
      </c>
      <c r="I6" s="69" t="str">
        <f>+Orçamento!C10</f>
        <v>Designação</v>
      </c>
      <c r="J6" s="63" t="s">
        <v>1</v>
      </c>
      <c r="K6" s="66" t="s">
        <v>5</v>
      </c>
      <c r="L6" s="65"/>
      <c r="M6" s="67"/>
      <c r="N6" s="61" t="s">
        <v>125</v>
      </c>
      <c r="O6" s="68" t="s">
        <v>160</v>
      </c>
      <c r="P6" s="61" t="s">
        <v>3</v>
      </c>
      <c r="Q6" s="34"/>
    </row>
    <row r="7" spans="1:17" s="29" customFormat="1" ht="16.5" customHeight="1">
      <c r="A7" s="34"/>
      <c r="B7" s="2"/>
      <c r="C7" s="2"/>
      <c r="D7" s="2"/>
      <c r="E7" s="2"/>
      <c r="F7" s="99"/>
      <c r="G7" s="71"/>
      <c r="H7" s="62"/>
      <c r="I7" s="72"/>
      <c r="J7" s="71"/>
      <c r="K7" s="73" t="str">
        <f>IF(+Orçamento!$D$6="","",Orçamento!$D$6)</f>
        <v/>
      </c>
      <c r="L7" s="73" t="str">
        <f>IF(+Orçamento!$D$6="","",Orçamento!$D$6+1)</f>
        <v/>
      </c>
      <c r="M7" s="73" t="str">
        <f>IF(+Orçamento!$D$6="","",Orçamento!$D$6+2)</f>
        <v/>
      </c>
      <c r="N7" s="74" t="s">
        <v>126</v>
      </c>
      <c r="O7" s="75" t="s">
        <v>61</v>
      </c>
      <c r="P7" s="74"/>
      <c r="Q7" s="34"/>
    </row>
    <row r="8" spans="1:17" s="29" customFormat="1" ht="18" customHeight="1">
      <c r="A8" s="34"/>
      <c r="B8" s="2"/>
      <c r="C8" s="2"/>
      <c r="D8" s="2"/>
      <c r="E8" s="2"/>
      <c r="F8" s="99"/>
      <c r="G8" s="169"/>
      <c r="H8" s="170"/>
      <c r="I8" s="171"/>
      <c r="J8" s="169"/>
      <c r="K8" s="195">
        <f>+SUM(K9:K192)</f>
        <v>0</v>
      </c>
      <c r="L8" s="195">
        <f>+SUM(L9:L192)</f>
        <v>0</v>
      </c>
      <c r="M8" s="195">
        <f>+SUM(M9:M192)</f>
        <v>0</v>
      </c>
      <c r="N8" s="195">
        <f>+SUM(N9:N192)</f>
        <v>0</v>
      </c>
      <c r="O8" s="195">
        <f>+SUM(O9:O192)</f>
        <v>0</v>
      </c>
      <c r="P8" s="172"/>
      <c r="Q8" s="34"/>
    </row>
    <row r="9" spans="1:17" s="29" customFormat="1" ht="21" customHeight="1">
      <c r="A9" s="34"/>
      <c r="B9" s="42" t="s">
        <v>7</v>
      </c>
      <c r="C9" s="42">
        <f>+COUNTIF($G$9:G9,G9)</f>
        <v>1</v>
      </c>
      <c r="D9" s="42">
        <f>+'Dados do Projeto'!B10</f>
        <v>0</v>
      </c>
      <c r="E9" s="42" t="e">
        <f>+'Dados do Projeto'!#REF!</f>
        <v>#REF!</v>
      </c>
      <c r="F9" s="100" t="e">
        <f>+'Dados do Projeto'!#REF!</f>
        <v>#REF!</v>
      </c>
      <c r="G9" s="149" t="str">
        <f>+Auxiliar!$C$4</f>
        <v>a) Recursos humanos do Beneficiário final direta e exclusivamente afetos ao projeto</v>
      </c>
      <c r="H9" s="50" t="str">
        <f>+IF(G9="","",VLOOKUP($C9,Orçamento!$A$11:$D$27,2,FALSE))</f>
        <v>Beneficiário Final Líder</v>
      </c>
      <c r="I9" s="70" t="str">
        <f>Orçamento!$C$11</f>
        <v/>
      </c>
      <c r="J9" s="70" t="str">
        <f>Orçamento!$D$11</f>
        <v/>
      </c>
      <c r="K9" s="196"/>
      <c r="L9" s="196"/>
      <c r="M9" s="196"/>
      <c r="N9" s="196"/>
      <c r="O9" s="197" t="str">
        <f>+IF(SUM(K9:N9)=0,"",SUM(K9:N9))</f>
        <v/>
      </c>
      <c r="P9" s="271"/>
      <c r="Q9" s="34"/>
    </row>
    <row r="10" spans="1:17" s="29" customFormat="1" ht="21" customHeight="1">
      <c r="A10" s="34"/>
      <c r="B10" s="42"/>
      <c r="C10" s="42"/>
      <c r="D10" s="42"/>
      <c r="E10" s="42"/>
      <c r="F10" s="100"/>
      <c r="G10" s="149"/>
      <c r="H10" s="50"/>
      <c r="I10" s="70">
        <f>Orçamento!$C$12</f>
        <v>0</v>
      </c>
      <c r="J10" s="70">
        <f>Orçamento!$D$12</f>
        <v>0</v>
      </c>
      <c r="K10" s="196"/>
      <c r="L10" s="196"/>
      <c r="M10" s="196"/>
      <c r="N10" s="196"/>
      <c r="O10" s="197" t="str">
        <f t="shared" ref="O10:O14" si="0">+IF(SUM(K10:N10)=0,"",SUM(K10:N10))</f>
        <v/>
      </c>
      <c r="P10" s="271"/>
      <c r="Q10" s="34"/>
    </row>
    <row r="11" spans="1:17" s="29" customFormat="1" ht="21" customHeight="1">
      <c r="A11" s="34"/>
      <c r="B11" s="42"/>
      <c r="C11" s="42"/>
      <c r="D11" s="42"/>
      <c r="E11" s="42"/>
      <c r="F11" s="100"/>
      <c r="G11" s="149"/>
      <c r="H11" s="50"/>
      <c r="I11" s="70">
        <f>Orçamento!$C$13</f>
        <v>0</v>
      </c>
      <c r="J11" s="70">
        <f>Orçamento!$D$13</f>
        <v>0</v>
      </c>
      <c r="K11" s="196"/>
      <c r="L11" s="196"/>
      <c r="M11" s="196"/>
      <c r="N11" s="196"/>
      <c r="O11" s="197" t="str">
        <f t="shared" si="0"/>
        <v/>
      </c>
      <c r="P11" s="271"/>
      <c r="Q11" s="34"/>
    </row>
    <row r="12" spans="1:17" s="29" customFormat="1" ht="21" customHeight="1">
      <c r="A12" s="34"/>
      <c r="B12" s="42"/>
      <c r="C12" s="42"/>
      <c r="D12" s="42"/>
      <c r="E12" s="42"/>
      <c r="F12" s="100"/>
      <c r="G12" s="149"/>
      <c r="H12" s="50"/>
      <c r="I12" s="70">
        <f>Orçamento!$C$14</f>
        <v>0</v>
      </c>
      <c r="J12" s="70">
        <f>Orçamento!$D$14</f>
        <v>0</v>
      </c>
      <c r="K12" s="196"/>
      <c r="L12" s="196"/>
      <c r="M12" s="196"/>
      <c r="N12" s="196"/>
      <c r="O12" s="197" t="str">
        <f t="shared" si="0"/>
        <v/>
      </c>
      <c r="P12" s="271"/>
      <c r="Q12" s="34"/>
    </row>
    <row r="13" spans="1:17" s="29" customFormat="1" ht="21" customHeight="1">
      <c r="A13" s="34"/>
      <c r="B13" s="42"/>
      <c r="C13" s="42"/>
      <c r="D13" s="42"/>
      <c r="E13" s="42"/>
      <c r="F13" s="100"/>
      <c r="G13" s="149"/>
      <c r="H13" s="50"/>
      <c r="I13" s="70">
        <f>Orçamento!$C$15</f>
        <v>0</v>
      </c>
      <c r="J13" s="70">
        <f>Orçamento!$D$15</f>
        <v>0</v>
      </c>
      <c r="K13" s="196"/>
      <c r="L13" s="196"/>
      <c r="M13" s="196"/>
      <c r="N13" s="196"/>
      <c r="O13" s="197" t="str">
        <f t="shared" si="0"/>
        <v/>
      </c>
      <c r="P13" s="271"/>
      <c r="Q13" s="34"/>
    </row>
    <row r="14" spans="1:17" s="29" customFormat="1" ht="21" customHeight="1">
      <c r="A14" s="34"/>
      <c r="B14" s="42"/>
      <c r="C14" s="42"/>
      <c r="D14" s="42"/>
      <c r="E14" s="42"/>
      <c r="F14" s="100"/>
      <c r="G14" s="149"/>
      <c r="H14" s="50"/>
      <c r="I14" s="70">
        <f>Orçamento!$C$16</f>
        <v>0</v>
      </c>
      <c r="J14" s="70">
        <f>Orçamento!$D$16</f>
        <v>0</v>
      </c>
      <c r="K14" s="196"/>
      <c r="L14" s="196"/>
      <c r="M14" s="196"/>
      <c r="N14" s="196"/>
      <c r="O14" s="197" t="str">
        <f t="shared" si="0"/>
        <v/>
      </c>
      <c r="P14" s="271"/>
      <c r="Q14" s="34"/>
    </row>
    <row r="15" spans="1:17" s="29" customFormat="1" ht="21" customHeight="1">
      <c r="A15" s="34"/>
      <c r="B15" s="43" t="str">
        <f>+IF(C9&gt;Beneficiários!$F$16,"S","N")</f>
        <v>S</v>
      </c>
      <c r="C15" s="43">
        <f>+COUNTIF($G$9:G15,G15)</f>
        <v>1</v>
      </c>
      <c r="D15" s="43">
        <f>+D9</f>
        <v>0</v>
      </c>
      <c r="E15" s="43" t="e">
        <f>+E9</f>
        <v>#REF!</v>
      </c>
      <c r="F15" s="101" t="e">
        <f>+F9</f>
        <v>#REF!</v>
      </c>
      <c r="G15" s="149" t="str">
        <f>+Auxiliar!C5</f>
        <v>b) Investimento com a construção, recuperação ou requalificação de edifícios e outras construções</v>
      </c>
      <c r="H15" s="50" t="str">
        <f>+IF(G15="","",VLOOKUP($C15,Orçamento!$A$11:$D$27,2,FALSE))</f>
        <v>Beneficiário Final Líder</v>
      </c>
      <c r="I15" s="70" t="str">
        <f>Orçamento!$C$11</f>
        <v/>
      </c>
      <c r="J15" s="70" t="str">
        <f>Orçamento!$D$11</f>
        <v/>
      </c>
      <c r="K15" s="196"/>
      <c r="L15" s="196"/>
      <c r="M15" s="196"/>
      <c r="N15" s="196"/>
      <c r="O15" s="198" t="str">
        <f>+IF(SUM(K15:N15)=0,"",SUM(K15:N15))</f>
        <v/>
      </c>
      <c r="P15" s="45"/>
      <c r="Q15" s="34"/>
    </row>
    <row r="16" spans="1:17" s="29" customFormat="1" ht="21" customHeight="1">
      <c r="A16" s="34"/>
      <c r="B16" s="43"/>
      <c r="C16" s="43"/>
      <c r="D16" s="43"/>
      <c r="E16" s="43"/>
      <c r="F16" s="101"/>
      <c r="G16" s="149"/>
      <c r="H16" s="50"/>
      <c r="I16" s="70">
        <f>Orçamento!$C$12</f>
        <v>0</v>
      </c>
      <c r="J16" s="70">
        <f>Orçamento!$D$12</f>
        <v>0</v>
      </c>
      <c r="K16" s="196"/>
      <c r="L16" s="196"/>
      <c r="M16" s="196"/>
      <c r="N16" s="196"/>
      <c r="O16" s="198" t="str">
        <f t="shared" ref="O16:O20" si="1">+IF(SUM(K16:N16)=0,"",SUM(K16:N16))</f>
        <v/>
      </c>
      <c r="P16" s="45"/>
      <c r="Q16" s="34"/>
    </row>
    <row r="17" spans="1:17" s="29" customFormat="1" ht="21" customHeight="1">
      <c r="A17" s="34"/>
      <c r="B17" s="43"/>
      <c r="C17" s="43"/>
      <c r="D17" s="43"/>
      <c r="E17" s="43"/>
      <c r="F17" s="101"/>
      <c r="G17" s="149"/>
      <c r="H17" s="50"/>
      <c r="I17" s="70">
        <f>Orçamento!$C$13</f>
        <v>0</v>
      </c>
      <c r="J17" s="70">
        <f>Orçamento!$D$13</f>
        <v>0</v>
      </c>
      <c r="K17" s="196"/>
      <c r="L17" s="196"/>
      <c r="M17" s="196"/>
      <c r="N17" s="196"/>
      <c r="O17" s="198" t="str">
        <f t="shared" si="1"/>
        <v/>
      </c>
      <c r="P17" s="45"/>
      <c r="Q17" s="34"/>
    </row>
    <row r="18" spans="1:17" s="29" customFormat="1" ht="21" customHeight="1">
      <c r="A18" s="34"/>
      <c r="B18" s="43"/>
      <c r="C18" s="43"/>
      <c r="D18" s="43"/>
      <c r="E18" s="43"/>
      <c r="F18" s="101"/>
      <c r="G18" s="149"/>
      <c r="H18" s="50"/>
      <c r="I18" s="70">
        <f>Orçamento!$C$14</f>
        <v>0</v>
      </c>
      <c r="J18" s="70">
        <f>Orçamento!$D$14</f>
        <v>0</v>
      </c>
      <c r="K18" s="196"/>
      <c r="L18" s="196"/>
      <c r="M18" s="196"/>
      <c r="N18" s="196"/>
      <c r="O18" s="198" t="str">
        <f t="shared" si="1"/>
        <v/>
      </c>
      <c r="P18" s="45"/>
      <c r="Q18" s="34"/>
    </row>
    <row r="19" spans="1:17" s="29" customFormat="1" ht="21" customHeight="1">
      <c r="A19" s="34"/>
      <c r="B19" s="43"/>
      <c r="C19" s="43"/>
      <c r="D19" s="43"/>
      <c r="E19" s="43"/>
      <c r="F19" s="101"/>
      <c r="G19" s="149"/>
      <c r="H19" s="50"/>
      <c r="I19" s="70">
        <f>Orçamento!$C$15</f>
        <v>0</v>
      </c>
      <c r="J19" s="70">
        <f>Orçamento!$D$15</f>
        <v>0</v>
      </c>
      <c r="K19" s="196"/>
      <c r="L19" s="196"/>
      <c r="M19" s="196"/>
      <c r="N19" s="196"/>
      <c r="O19" s="198" t="str">
        <f t="shared" si="1"/>
        <v/>
      </c>
      <c r="P19" s="45"/>
      <c r="Q19" s="34"/>
    </row>
    <row r="20" spans="1:17" s="29" customFormat="1" ht="21" customHeight="1">
      <c r="A20" s="34"/>
      <c r="B20" s="43"/>
      <c r="C20" s="43"/>
      <c r="D20" s="43"/>
      <c r="E20" s="43"/>
      <c r="F20" s="101"/>
      <c r="G20" s="149"/>
      <c r="H20" s="50"/>
      <c r="I20" s="70">
        <f>Orçamento!$C$16</f>
        <v>0</v>
      </c>
      <c r="J20" s="70">
        <f>Orçamento!$D$16</f>
        <v>0</v>
      </c>
      <c r="K20" s="196"/>
      <c r="L20" s="196"/>
      <c r="M20" s="196"/>
      <c r="N20" s="196"/>
      <c r="O20" s="198" t="str">
        <f t="shared" si="1"/>
        <v/>
      </c>
      <c r="P20" s="45"/>
      <c r="Q20" s="34"/>
    </row>
    <row r="21" spans="1:17" s="29" customFormat="1" ht="21" customHeight="1">
      <c r="A21" s="34"/>
      <c r="B21" s="43" t="str">
        <f>+IF(C15&gt;Beneficiários!$F$16,"S","N")</f>
        <v>S</v>
      </c>
      <c r="C21" s="43">
        <f>+COUNTIF($G$9:G21,G21)</f>
        <v>1</v>
      </c>
      <c r="D21" s="43">
        <f>+D15</f>
        <v>0</v>
      </c>
      <c r="E21" s="43" t="e">
        <f>+E15</f>
        <v>#REF!</v>
      </c>
      <c r="F21" s="101" t="e">
        <f>+F15</f>
        <v>#REF!</v>
      </c>
      <c r="G21" s="149" t="str">
        <f>+Auxiliar!C6</f>
        <v>c) Investimento em sistemas de gestão da energia dos edificios ou sistemas inteligentes</v>
      </c>
      <c r="H21" s="51" t="str">
        <f>+IF(G21="","",VLOOKUP($C21,Orçamento!$A$11:$D$27,2,FALSE))</f>
        <v>Beneficiário Final Líder</v>
      </c>
      <c r="I21" s="70" t="str">
        <f>Orçamento!$C$11</f>
        <v/>
      </c>
      <c r="J21" s="70" t="str">
        <f>Orçamento!$D$11</f>
        <v/>
      </c>
      <c r="K21" s="196"/>
      <c r="L21" s="196"/>
      <c r="M21" s="196"/>
      <c r="N21" s="196"/>
      <c r="O21" s="198" t="str">
        <f t="shared" ref="O21:O113" si="2">+IF(SUM(K21:N21)=0,"",SUM(K21:N21))</f>
        <v/>
      </c>
      <c r="P21" s="45"/>
      <c r="Q21" s="34"/>
    </row>
    <row r="22" spans="1:17" s="29" customFormat="1" ht="21" customHeight="1">
      <c r="A22" s="34"/>
      <c r="B22" s="43"/>
      <c r="C22" s="43"/>
      <c r="D22" s="43"/>
      <c r="E22" s="43"/>
      <c r="F22" s="101"/>
      <c r="G22" s="149"/>
      <c r="H22" s="51"/>
      <c r="I22" s="70">
        <f>Orçamento!$C$12</f>
        <v>0</v>
      </c>
      <c r="J22" s="70">
        <f>Orçamento!$D$12</f>
        <v>0</v>
      </c>
      <c r="K22" s="196"/>
      <c r="L22" s="196"/>
      <c r="M22" s="196"/>
      <c r="N22" s="196"/>
      <c r="O22" s="198" t="str">
        <f t="shared" si="2"/>
        <v/>
      </c>
      <c r="P22" s="45"/>
      <c r="Q22" s="34"/>
    </row>
    <row r="23" spans="1:17" s="29" customFormat="1" ht="21" customHeight="1">
      <c r="A23" s="34"/>
      <c r="B23" s="43"/>
      <c r="C23" s="43"/>
      <c r="D23" s="43"/>
      <c r="E23" s="43"/>
      <c r="F23" s="101"/>
      <c r="G23" s="149"/>
      <c r="H23" s="51"/>
      <c r="I23" s="70">
        <f>Orçamento!$C$13</f>
        <v>0</v>
      </c>
      <c r="J23" s="70">
        <f>Orçamento!$D$13</f>
        <v>0</v>
      </c>
      <c r="K23" s="196"/>
      <c r="L23" s="196"/>
      <c r="M23" s="196"/>
      <c r="N23" s="196"/>
      <c r="O23" s="198" t="str">
        <f t="shared" si="2"/>
        <v/>
      </c>
      <c r="P23" s="45"/>
      <c r="Q23" s="34"/>
    </row>
    <row r="24" spans="1:17" s="29" customFormat="1" ht="21" customHeight="1">
      <c r="A24" s="34"/>
      <c r="B24" s="43"/>
      <c r="C24" s="43"/>
      <c r="D24" s="43"/>
      <c r="E24" s="43"/>
      <c r="F24" s="101"/>
      <c r="G24" s="149"/>
      <c r="H24" s="51"/>
      <c r="I24" s="70">
        <f>Orçamento!$C$14</f>
        <v>0</v>
      </c>
      <c r="J24" s="70">
        <f>Orçamento!$D$14</f>
        <v>0</v>
      </c>
      <c r="K24" s="196"/>
      <c r="L24" s="196"/>
      <c r="M24" s="196"/>
      <c r="N24" s="196"/>
      <c r="O24" s="198" t="str">
        <f t="shared" si="2"/>
        <v/>
      </c>
      <c r="P24" s="45"/>
      <c r="Q24" s="34"/>
    </row>
    <row r="25" spans="1:17" s="29" customFormat="1" ht="21" customHeight="1">
      <c r="A25" s="34"/>
      <c r="B25" s="43"/>
      <c r="C25" s="43"/>
      <c r="D25" s="43"/>
      <c r="E25" s="43"/>
      <c r="F25" s="101"/>
      <c r="G25" s="149"/>
      <c r="H25" s="51"/>
      <c r="I25" s="70">
        <f>Orçamento!$C$15</f>
        <v>0</v>
      </c>
      <c r="J25" s="70">
        <f>Orçamento!$D$15</f>
        <v>0</v>
      </c>
      <c r="K25" s="196"/>
      <c r="L25" s="196"/>
      <c r="M25" s="196"/>
      <c r="N25" s="196"/>
      <c r="O25" s="198" t="str">
        <f t="shared" si="2"/>
        <v/>
      </c>
      <c r="P25" s="45"/>
      <c r="Q25" s="34"/>
    </row>
    <row r="26" spans="1:17" s="29" customFormat="1" ht="21" customHeight="1">
      <c r="A26" s="34"/>
      <c r="B26" s="43"/>
      <c r="C26" s="43"/>
      <c r="D26" s="43"/>
      <c r="E26" s="43"/>
      <c r="F26" s="101"/>
      <c r="G26" s="149"/>
      <c r="H26" s="51"/>
      <c r="I26" s="70">
        <f>Orçamento!$C$16</f>
        <v>0</v>
      </c>
      <c r="J26" s="70">
        <f>Orçamento!$D$16</f>
        <v>0</v>
      </c>
      <c r="K26" s="196"/>
      <c r="L26" s="196"/>
      <c r="M26" s="196"/>
      <c r="N26" s="196"/>
      <c r="O26" s="198" t="str">
        <f t="shared" si="2"/>
        <v/>
      </c>
      <c r="P26" s="45"/>
      <c r="Q26" s="34"/>
    </row>
    <row r="27" spans="1:17" s="29" customFormat="1" ht="21" customHeight="1">
      <c r="A27" s="34"/>
      <c r="B27" s="43" t="str">
        <f>+IF(C21&gt;Beneficiários!$F$16,"S","N")</f>
        <v>S</v>
      </c>
      <c r="C27" s="43">
        <f>+COUNTIF($G$9:G27,G27)</f>
        <v>1</v>
      </c>
      <c r="D27" s="43">
        <f>+D21</f>
        <v>0</v>
      </c>
      <c r="E27" s="43" t="e">
        <f>+E21</f>
        <v>#REF!</v>
      </c>
      <c r="F27" s="101" t="e">
        <f>+F21</f>
        <v>#REF!</v>
      </c>
      <c r="G27" s="149" t="str">
        <f>+Auxiliar!C7</f>
        <v>d) Aquisição de instrumentos, maquinaria e equipamento básico ou científico e técnico</v>
      </c>
      <c r="H27" s="51" t="str">
        <f>+IF(G27="","",VLOOKUP($C27,Orçamento!$A$11:$D$27,2,FALSE))</f>
        <v>Beneficiário Final Líder</v>
      </c>
      <c r="I27" s="70" t="str">
        <f>Orçamento!$C$11</f>
        <v/>
      </c>
      <c r="J27" s="70" t="str">
        <f>Orçamento!$D$11</f>
        <v/>
      </c>
      <c r="K27" s="196"/>
      <c r="L27" s="196"/>
      <c r="M27" s="196"/>
      <c r="N27" s="196"/>
      <c r="O27" s="198" t="str">
        <f t="shared" si="2"/>
        <v/>
      </c>
      <c r="P27" s="45"/>
      <c r="Q27" s="34"/>
    </row>
    <row r="28" spans="1:17" s="29" customFormat="1" ht="21" customHeight="1">
      <c r="A28" s="34"/>
      <c r="B28" s="43"/>
      <c r="C28" s="43"/>
      <c r="D28" s="43"/>
      <c r="E28" s="43"/>
      <c r="F28" s="101"/>
      <c r="G28" s="149"/>
      <c r="H28" s="51"/>
      <c r="I28" s="70">
        <f>Orçamento!$C$12</f>
        <v>0</v>
      </c>
      <c r="J28" s="70">
        <f>Orçamento!$D$12</f>
        <v>0</v>
      </c>
      <c r="K28" s="196"/>
      <c r="L28" s="196"/>
      <c r="M28" s="196"/>
      <c r="N28" s="196"/>
      <c r="O28" s="198" t="str">
        <f t="shared" si="2"/>
        <v/>
      </c>
      <c r="P28" s="45"/>
      <c r="Q28" s="34"/>
    </row>
    <row r="29" spans="1:17" s="29" customFormat="1" ht="21" customHeight="1">
      <c r="A29" s="34"/>
      <c r="B29" s="43"/>
      <c r="C29" s="43"/>
      <c r="D29" s="43"/>
      <c r="E29" s="43"/>
      <c r="F29" s="101"/>
      <c r="G29" s="149"/>
      <c r="H29" s="51"/>
      <c r="I29" s="70">
        <f>Orçamento!$C$13</f>
        <v>0</v>
      </c>
      <c r="J29" s="70">
        <f>Orçamento!$D$13</f>
        <v>0</v>
      </c>
      <c r="K29" s="196"/>
      <c r="L29" s="196"/>
      <c r="M29" s="196"/>
      <c r="N29" s="196"/>
      <c r="O29" s="198" t="str">
        <f t="shared" si="2"/>
        <v/>
      </c>
      <c r="P29" s="45"/>
      <c r="Q29" s="34"/>
    </row>
    <row r="30" spans="1:17" s="29" customFormat="1" ht="21" customHeight="1">
      <c r="A30" s="34"/>
      <c r="B30" s="43"/>
      <c r="C30" s="43"/>
      <c r="D30" s="43"/>
      <c r="E30" s="43"/>
      <c r="F30" s="101"/>
      <c r="G30" s="149"/>
      <c r="H30" s="51"/>
      <c r="I30" s="70">
        <f>Orçamento!$C$14</f>
        <v>0</v>
      </c>
      <c r="J30" s="70">
        <f>Orçamento!$D$14</f>
        <v>0</v>
      </c>
      <c r="K30" s="196"/>
      <c r="L30" s="196"/>
      <c r="M30" s="196"/>
      <c r="N30" s="196"/>
      <c r="O30" s="198" t="str">
        <f t="shared" si="2"/>
        <v/>
      </c>
      <c r="P30" s="45"/>
      <c r="Q30" s="34"/>
    </row>
    <row r="31" spans="1:17" s="29" customFormat="1" ht="21" customHeight="1">
      <c r="A31" s="34"/>
      <c r="B31" s="43"/>
      <c r="C31" s="43"/>
      <c r="D31" s="43"/>
      <c r="E31" s="43"/>
      <c r="F31" s="101"/>
      <c r="G31" s="149"/>
      <c r="H31" s="51"/>
      <c r="I31" s="70">
        <f>Orçamento!$C$15</f>
        <v>0</v>
      </c>
      <c r="J31" s="70">
        <f>Orçamento!$D$15</f>
        <v>0</v>
      </c>
      <c r="K31" s="196"/>
      <c r="L31" s="196"/>
      <c r="M31" s="196"/>
      <c r="N31" s="196"/>
      <c r="O31" s="198" t="str">
        <f t="shared" si="2"/>
        <v/>
      </c>
      <c r="P31" s="45"/>
      <c r="Q31" s="34"/>
    </row>
    <row r="32" spans="1:17" s="29" customFormat="1" ht="21" customHeight="1">
      <c r="A32" s="34"/>
      <c r="B32" s="43"/>
      <c r="C32" s="43"/>
      <c r="D32" s="43"/>
      <c r="E32" s="43"/>
      <c r="F32" s="101"/>
      <c r="G32" s="149"/>
      <c r="H32" s="51"/>
      <c r="I32" s="70">
        <f>Orçamento!$C$16</f>
        <v>0</v>
      </c>
      <c r="J32" s="70">
        <f>Orçamento!$D$16</f>
        <v>0</v>
      </c>
      <c r="K32" s="196"/>
      <c r="L32" s="196"/>
      <c r="M32" s="196"/>
      <c r="N32" s="196"/>
      <c r="O32" s="198" t="str">
        <f t="shared" si="2"/>
        <v/>
      </c>
      <c r="P32" s="45"/>
      <c r="Q32" s="34"/>
    </row>
    <row r="33" spans="1:17" s="29" customFormat="1" ht="21" customHeight="1">
      <c r="A33" s="34"/>
      <c r="B33" s="43" t="str">
        <f>+IF(C27&gt;Beneficiários!$F$16,"S","N")</f>
        <v>S</v>
      </c>
      <c r="C33" s="43">
        <f>+COUNTIF($G$9:G33,G33)</f>
        <v>1</v>
      </c>
      <c r="D33" s="43">
        <f>+D27</f>
        <v>0</v>
      </c>
      <c r="E33" s="43" t="e">
        <f>+E27</f>
        <v>#REF!</v>
      </c>
      <c r="F33" s="101" t="e">
        <f>+F27</f>
        <v>#REF!</v>
      </c>
      <c r="G33" s="149" t="str">
        <f>Auxiliar!C8</f>
        <v>e) Amortização de instrumentos, maquinaria e equipamento básico ou cientifico e técnico</v>
      </c>
      <c r="H33" s="51" t="str">
        <f>+IF(G33="","",VLOOKUP($C33,Orçamento!$A$11:$D$27,2,FALSE))</f>
        <v>Beneficiário Final Líder</v>
      </c>
      <c r="I33" s="70" t="str">
        <f>Orçamento!$C$11</f>
        <v/>
      </c>
      <c r="J33" s="70" t="str">
        <f>Orçamento!$D$11</f>
        <v/>
      </c>
      <c r="K33" s="196"/>
      <c r="L33" s="196"/>
      <c r="M33" s="196"/>
      <c r="N33" s="196"/>
      <c r="O33" s="198" t="str">
        <f t="shared" si="2"/>
        <v/>
      </c>
      <c r="P33" s="45"/>
      <c r="Q33" s="34"/>
    </row>
    <row r="34" spans="1:17" s="29" customFormat="1" ht="21" customHeight="1">
      <c r="A34" s="34"/>
      <c r="B34" s="43"/>
      <c r="C34" s="43"/>
      <c r="D34" s="43"/>
      <c r="E34" s="43"/>
      <c r="F34" s="101"/>
      <c r="G34" s="149"/>
      <c r="H34" s="51"/>
      <c r="I34" s="70">
        <f>Orçamento!$C$12</f>
        <v>0</v>
      </c>
      <c r="J34" s="70">
        <f>Orçamento!$D$12</f>
        <v>0</v>
      </c>
      <c r="K34" s="196"/>
      <c r="L34" s="196"/>
      <c r="M34" s="196"/>
      <c r="N34" s="196"/>
      <c r="O34" s="198" t="str">
        <f t="shared" si="2"/>
        <v/>
      </c>
      <c r="P34" s="45"/>
      <c r="Q34" s="34"/>
    </row>
    <row r="35" spans="1:17" s="29" customFormat="1" ht="21" customHeight="1">
      <c r="A35" s="34"/>
      <c r="B35" s="43"/>
      <c r="C35" s="43"/>
      <c r="D35" s="43"/>
      <c r="E35" s="43"/>
      <c r="F35" s="101"/>
      <c r="G35" s="149"/>
      <c r="H35" s="51"/>
      <c r="I35" s="70">
        <f>Orçamento!$C$13</f>
        <v>0</v>
      </c>
      <c r="J35" s="70">
        <f>Orçamento!$D$13</f>
        <v>0</v>
      </c>
      <c r="K35" s="196"/>
      <c r="L35" s="196"/>
      <c r="M35" s="196"/>
      <c r="N35" s="196"/>
      <c r="O35" s="198" t="str">
        <f t="shared" si="2"/>
        <v/>
      </c>
      <c r="P35" s="45"/>
      <c r="Q35" s="34"/>
    </row>
    <row r="36" spans="1:17" s="29" customFormat="1" ht="21" customHeight="1">
      <c r="A36" s="34"/>
      <c r="B36" s="43"/>
      <c r="C36" s="43"/>
      <c r="D36" s="43"/>
      <c r="E36" s="43"/>
      <c r="F36" s="101"/>
      <c r="G36" s="149"/>
      <c r="H36" s="51"/>
      <c r="I36" s="70">
        <f>Orçamento!$C$14</f>
        <v>0</v>
      </c>
      <c r="J36" s="70">
        <f>Orçamento!$D$14</f>
        <v>0</v>
      </c>
      <c r="K36" s="196"/>
      <c r="L36" s="196"/>
      <c r="M36" s="196"/>
      <c r="N36" s="196"/>
      <c r="O36" s="198" t="str">
        <f t="shared" si="2"/>
        <v/>
      </c>
      <c r="P36" s="45"/>
      <c r="Q36" s="34"/>
    </row>
    <row r="37" spans="1:17" s="29" customFormat="1" ht="21" customHeight="1">
      <c r="A37" s="34"/>
      <c r="B37" s="43"/>
      <c r="C37" s="43"/>
      <c r="D37" s="43"/>
      <c r="E37" s="43"/>
      <c r="F37" s="101"/>
      <c r="G37" s="149"/>
      <c r="H37" s="51"/>
      <c r="I37" s="70">
        <f>Orçamento!$C$15</f>
        <v>0</v>
      </c>
      <c r="J37" s="70">
        <f>Orçamento!$D$15</f>
        <v>0</v>
      </c>
      <c r="K37" s="196"/>
      <c r="L37" s="196"/>
      <c r="M37" s="196"/>
      <c r="N37" s="196"/>
      <c r="O37" s="198" t="str">
        <f t="shared" si="2"/>
        <v/>
      </c>
      <c r="P37" s="45"/>
      <c r="Q37" s="34"/>
    </row>
    <row r="38" spans="1:17" s="29" customFormat="1" ht="21" customHeight="1">
      <c r="A38" s="34"/>
      <c r="B38" s="43"/>
      <c r="C38" s="43"/>
      <c r="D38" s="43"/>
      <c r="E38" s="43"/>
      <c r="F38" s="101"/>
      <c r="G38" s="149"/>
      <c r="H38" s="51"/>
      <c r="I38" s="70">
        <f>Orçamento!$C$16</f>
        <v>0</v>
      </c>
      <c r="J38" s="70">
        <f>Orçamento!$D$16</f>
        <v>0</v>
      </c>
      <c r="K38" s="196"/>
      <c r="L38" s="196"/>
      <c r="M38" s="196"/>
      <c r="N38" s="196"/>
      <c r="O38" s="198" t="str">
        <f t="shared" si="2"/>
        <v/>
      </c>
      <c r="P38" s="45"/>
      <c r="Q38" s="34"/>
    </row>
    <row r="39" spans="1:17" s="29" customFormat="1" ht="21" customHeight="1">
      <c r="A39" s="34"/>
      <c r="B39" s="43" t="str">
        <f>+IF(C33&gt;Beneficiários!$F$16,"S","N")</f>
        <v>S</v>
      </c>
      <c r="C39" s="43">
        <f>+COUNTIF($G$9:G39,G39)</f>
        <v>1</v>
      </c>
      <c r="D39" s="43">
        <f>+D33</f>
        <v>0</v>
      </c>
      <c r="E39" s="43" t="e">
        <f>+E33</f>
        <v>#REF!</v>
      </c>
      <c r="F39" s="101" t="e">
        <f>+F33</f>
        <v>#REF!</v>
      </c>
      <c r="G39" s="149" t="str">
        <f>+Auxiliar!C9</f>
        <v xml:space="preserve">f) Aquisição de matérias primas, materiais consumíveis e componentes necessárias </v>
      </c>
      <c r="H39" s="51" t="str">
        <f>+IF(G39="","",VLOOKUP($C39,Orçamento!$A$11:$D$27,2,FALSE))</f>
        <v>Beneficiário Final Líder</v>
      </c>
      <c r="I39" s="70" t="str">
        <f>Orçamento!$C$11</f>
        <v/>
      </c>
      <c r="J39" s="70" t="str">
        <f>Orçamento!$D$11</f>
        <v/>
      </c>
      <c r="K39" s="196"/>
      <c r="L39" s="196"/>
      <c r="M39" s="196"/>
      <c r="N39" s="196"/>
      <c r="O39" s="198" t="str">
        <f t="shared" si="2"/>
        <v/>
      </c>
      <c r="P39" s="45"/>
      <c r="Q39" s="34"/>
    </row>
    <row r="40" spans="1:17" s="29" customFormat="1" ht="21" customHeight="1">
      <c r="A40" s="34"/>
      <c r="B40" s="43"/>
      <c r="C40" s="43"/>
      <c r="D40" s="43"/>
      <c r="E40" s="43"/>
      <c r="F40" s="101"/>
      <c r="G40" s="149"/>
      <c r="H40" s="51"/>
      <c r="I40" s="70">
        <f>Orçamento!$C$12</f>
        <v>0</v>
      </c>
      <c r="J40" s="70">
        <f>Orçamento!$D$12</f>
        <v>0</v>
      </c>
      <c r="K40" s="196"/>
      <c r="L40" s="196"/>
      <c r="M40" s="196"/>
      <c r="N40" s="196"/>
      <c r="O40" s="198" t="str">
        <f t="shared" si="2"/>
        <v/>
      </c>
      <c r="P40" s="45"/>
      <c r="Q40" s="34"/>
    </row>
    <row r="41" spans="1:17" s="29" customFormat="1" ht="21" customHeight="1">
      <c r="A41" s="34"/>
      <c r="B41" s="43"/>
      <c r="C41" s="43"/>
      <c r="D41" s="43"/>
      <c r="E41" s="43"/>
      <c r="F41" s="101"/>
      <c r="G41" s="149"/>
      <c r="H41" s="51"/>
      <c r="I41" s="70">
        <f>Orçamento!$C$13</f>
        <v>0</v>
      </c>
      <c r="J41" s="70">
        <f>Orçamento!$D$13</f>
        <v>0</v>
      </c>
      <c r="K41" s="196"/>
      <c r="L41" s="196"/>
      <c r="M41" s="196"/>
      <c r="N41" s="196"/>
      <c r="O41" s="198" t="str">
        <f t="shared" si="2"/>
        <v/>
      </c>
      <c r="P41" s="45"/>
      <c r="Q41" s="34"/>
    </row>
    <row r="42" spans="1:17" s="29" customFormat="1" ht="21" customHeight="1">
      <c r="A42" s="34"/>
      <c r="B42" s="43"/>
      <c r="C42" s="43"/>
      <c r="D42" s="43"/>
      <c r="E42" s="43"/>
      <c r="F42" s="101"/>
      <c r="G42" s="149"/>
      <c r="H42" s="51"/>
      <c r="I42" s="70">
        <f>Orçamento!$C$14</f>
        <v>0</v>
      </c>
      <c r="J42" s="70">
        <f>Orçamento!$D$14</f>
        <v>0</v>
      </c>
      <c r="K42" s="196"/>
      <c r="L42" s="196"/>
      <c r="M42" s="196"/>
      <c r="N42" s="196"/>
      <c r="O42" s="198" t="str">
        <f t="shared" si="2"/>
        <v/>
      </c>
      <c r="P42" s="45"/>
      <c r="Q42" s="34"/>
    </row>
    <row r="43" spans="1:17" s="29" customFormat="1" ht="21" customHeight="1">
      <c r="A43" s="34"/>
      <c r="B43" s="43"/>
      <c r="C43" s="43"/>
      <c r="D43" s="43"/>
      <c r="E43" s="43"/>
      <c r="F43" s="101"/>
      <c r="G43" s="149"/>
      <c r="H43" s="51"/>
      <c r="I43" s="70">
        <f>Orçamento!$C$15</f>
        <v>0</v>
      </c>
      <c r="J43" s="70">
        <f>Orçamento!$D$15</f>
        <v>0</v>
      </c>
      <c r="K43" s="196"/>
      <c r="L43" s="196"/>
      <c r="M43" s="196"/>
      <c r="N43" s="196"/>
      <c r="O43" s="198" t="str">
        <f t="shared" si="2"/>
        <v/>
      </c>
      <c r="P43" s="45"/>
      <c r="Q43" s="34"/>
    </row>
    <row r="44" spans="1:17" s="29" customFormat="1" ht="21" customHeight="1">
      <c r="A44" s="34"/>
      <c r="B44" s="43"/>
      <c r="C44" s="43"/>
      <c r="D44" s="43"/>
      <c r="E44" s="43"/>
      <c r="F44" s="101"/>
      <c r="G44" s="149"/>
      <c r="H44" s="51"/>
      <c r="I44" s="70">
        <f>Orçamento!$C$16</f>
        <v>0</v>
      </c>
      <c r="J44" s="70">
        <f>Orçamento!$D$16</f>
        <v>0</v>
      </c>
      <c r="K44" s="196"/>
      <c r="L44" s="196"/>
      <c r="M44" s="196"/>
      <c r="N44" s="196"/>
      <c r="O44" s="198" t="str">
        <f t="shared" si="2"/>
        <v/>
      </c>
      <c r="P44" s="45"/>
      <c r="Q44" s="34"/>
    </row>
    <row r="45" spans="1:17" s="29" customFormat="1" ht="21" customHeight="1">
      <c r="A45" s="34"/>
      <c r="B45" s="43" t="str">
        <f>+IF(C39&gt;Beneficiários!$F$16,"S","N")</f>
        <v>S</v>
      </c>
      <c r="C45" s="43">
        <f>+COUNTIF($G$9:G45,G45)</f>
        <v>1</v>
      </c>
      <c r="D45" s="43">
        <f>+D39</f>
        <v>0</v>
      </c>
      <c r="E45" s="43" t="e">
        <f>+E39</f>
        <v>#REF!</v>
      </c>
      <c r="F45" s="101" t="e">
        <f>+F39</f>
        <v>#REF!</v>
      </c>
      <c r="G45" s="390" t="str">
        <f>+Auxiliar!C10</f>
        <v xml:space="preserve">g) Aquisição de serviços especializados, imprescindíveis à realização dos investimentos, nomeadamente despesas com estudos, pareceres, projetos de execução para a realização das empreitadas e revisão desses projetos </v>
      </c>
      <c r="H45" s="51" t="str">
        <f>+IF(G45="","",VLOOKUP($C45,Orçamento!$A$11:$D$27,2,FALSE))</f>
        <v>Beneficiário Final Líder</v>
      </c>
      <c r="I45" s="70" t="str">
        <f>Orçamento!$C$11</f>
        <v/>
      </c>
      <c r="J45" s="70" t="str">
        <f>Orçamento!$D$11</f>
        <v/>
      </c>
      <c r="K45" s="196"/>
      <c r="L45" s="196"/>
      <c r="M45" s="196"/>
      <c r="N45" s="196"/>
      <c r="O45" s="198" t="str">
        <f t="shared" si="2"/>
        <v/>
      </c>
      <c r="P45" s="45"/>
      <c r="Q45" s="34"/>
    </row>
    <row r="46" spans="1:17" s="29" customFormat="1" ht="21" customHeight="1">
      <c r="A46" s="34"/>
      <c r="B46" s="43"/>
      <c r="C46" s="43"/>
      <c r="D46" s="43"/>
      <c r="E46" s="43"/>
      <c r="F46" s="101"/>
      <c r="G46" s="390"/>
      <c r="H46" s="51"/>
      <c r="I46" s="70">
        <f>Orçamento!$C$12</f>
        <v>0</v>
      </c>
      <c r="J46" s="70">
        <f>Orçamento!$D$12</f>
        <v>0</v>
      </c>
      <c r="K46" s="196"/>
      <c r="L46" s="196"/>
      <c r="M46" s="196"/>
      <c r="N46" s="196"/>
      <c r="O46" s="198" t="str">
        <f t="shared" si="2"/>
        <v/>
      </c>
      <c r="P46" s="45"/>
      <c r="Q46" s="34"/>
    </row>
    <row r="47" spans="1:17" s="29" customFormat="1" ht="21" customHeight="1">
      <c r="A47" s="34"/>
      <c r="B47" s="43"/>
      <c r="C47" s="43"/>
      <c r="D47" s="43"/>
      <c r="E47" s="43"/>
      <c r="F47" s="101"/>
      <c r="G47" s="149"/>
      <c r="H47" s="51"/>
      <c r="I47" s="70">
        <f>Orçamento!$C$13</f>
        <v>0</v>
      </c>
      <c r="J47" s="70">
        <f>Orçamento!$D$13</f>
        <v>0</v>
      </c>
      <c r="K47" s="196"/>
      <c r="L47" s="196"/>
      <c r="M47" s="196"/>
      <c r="N47" s="196"/>
      <c r="O47" s="198" t="str">
        <f t="shared" si="2"/>
        <v/>
      </c>
      <c r="P47" s="45"/>
      <c r="Q47" s="34"/>
    </row>
    <row r="48" spans="1:17" s="29" customFormat="1" ht="21" customHeight="1">
      <c r="A48" s="34"/>
      <c r="B48" s="43"/>
      <c r="C48" s="43"/>
      <c r="D48" s="43"/>
      <c r="E48" s="43"/>
      <c r="F48" s="101"/>
      <c r="G48" s="149"/>
      <c r="H48" s="51"/>
      <c r="I48" s="70">
        <f>Orçamento!$C$14</f>
        <v>0</v>
      </c>
      <c r="J48" s="70">
        <f>Orçamento!$D$14</f>
        <v>0</v>
      </c>
      <c r="K48" s="196"/>
      <c r="L48" s="196"/>
      <c r="M48" s="196"/>
      <c r="N48" s="196"/>
      <c r="O48" s="198" t="str">
        <f t="shared" si="2"/>
        <v/>
      </c>
      <c r="P48" s="45"/>
      <c r="Q48" s="34"/>
    </row>
    <row r="49" spans="1:17" s="29" customFormat="1" ht="21" customHeight="1">
      <c r="A49" s="34"/>
      <c r="B49" s="43"/>
      <c r="C49" s="43"/>
      <c r="D49" s="43"/>
      <c r="E49" s="43"/>
      <c r="F49" s="101"/>
      <c r="G49" s="149"/>
      <c r="H49" s="51"/>
      <c r="I49" s="70">
        <f>Orçamento!$C$15</f>
        <v>0</v>
      </c>
      <c r="J49" s="70">
        <f>Orçamento!$D$15</f>
        <v>0</v>
      </c>
      <c r="K49" s="196"/>
      <c r="L49" s="196"/>
      <c r="M49" s="196"/>
      <c r="N49" s="196"/>
      <c r="O49" s="198" t="str">
        <f t="shared" si="2"/>
        <v/>
      </c>
      <c r="P49" s="45"/>
      <c r="Q49" s="34"/>
    </row>
    <row r="50" spans="1:17" s="29" customFormat="1" ht="21" customHeight="1">
      <c r="A50" s="34"/>
      <c r="B50" s="43"/>
      <c r="C50" s="43"/>
      <c r="D50" s="43"/>
      <c r="E50" s="43"/>
      <c r="F50" s="101"/>
      <c r="G50" s="149"/>
      <c r="H50" s="51"/>
      <c r="I50" s="70">
        <f>Orçamento!$C$16</f>
        <v>0</v>
      </c>
      <c r="J50" s="70">
        <f>Orçamento!$D$16</f>
        <v>0</v>
      </c>
      <c r="K50" s="196"/>
      <c r="L50" s="196"/>
      <c r="M50" s="196"/>
      <c r="N50" s="196"/>
      <c r="O50" s="198" t="str">
        <f>+IF(SUM(K50:N50)=0,"",SUM(K50:N50))</f>
        <v/>
      </c>
      <c r="P50" s="45"/>
      <c r="Q50" s="34"/>
    </row>
    <row r="51" spans="1:17" s="29" customFormat="1" ht="21" customHeight="1">
      <c r="A51" s="34"/>
      <c r="B51" s="43" t="str">
        <f>+IF(C45&gt;Beneficiários!$F$16,"S","N")</f>
        <v>S</v>
      </c>
      <c r="C51" s="43">
        <f>+COUNTIF($G$9:G51,G51)</f>
        <v>1</v>
      </c>
      <c r="D51" s="43">
        <f>+D45</f>
        <v>0</v>
      </c>
      <c r="E51" s="43" t="e">
        <f>+E45</f>
        <v>#REF!</v>
      </c>
      <c r="F51" s="101" t="e">
        <f>+F45</f>
        <v>#REF!</v>
      </c>
      <c r="G51" s="390" t="str">
        <f>+Auxiliar!C11</f>
        <v>h) Aquisição de serviços a terceiros quando demonstrada inequivocamente a sua necessidade para o projeto</v>
      </c>
      <c r="H51" s="51" t="str">
        <f>+IF(G51="","",VLOOKUP($C51,Orçamento!$A$11:$D$27,2,FALSE))</f>
        <v>Beneficiário Final Líder</v>
      </c>
      <c r="I51" s="70" t="str">
        <f>Orçamento!$C$11</f>
        <v/>
      </c>
      <c r="J51" s="70" t="str">
        <f>Orçamento!$D$11</f>
        <v/>
      </c>
      <c r="K51" s="196"/>
      <c r="L51" s="196"/>
      <c r="M51" s="196"/>
      <c r="N51" s="196"/>
      <c r="O51" s="198" t="str">
        <f>+IF(SUM(K51:N51)=0,"",SUM(K51:N51))</f>
        <v/>
      </c>
      <c r="P51" s="45"/>
      <c r="Q51" s="34"/>
    </row>
    <row r="52" spans="1:17" s="29" customFormat="1" ht="21" customHeight="1">
      <c r="A52" s="34"/>
      <c r="B52" s="43"/>
      <c r="C52" s="43"/>
      <c r="D52" s="43"/>
      <c r="E52" s="43"/>
      <c r="F52" s="101"/>
      <c r="G52" s="390"/>
      <c r="H52" s="51"/>
      <c r="I52" s="70">
        <f>Orçamento!$C$12</f>
        <v>0</v>
      </c>
      <c r="J52" s="70">
        <f>Orçamento!$D$12</f>
        <v>0</v>
      </c>
      <c r="K52" s="196"/>
      <c r="L52" s="196"/>
      <c r="M52" s="196"/>
      <c r="N52" s="196"/>
      <c r="O52" s="198" t="str">
        <f t="shared" si="2"/>
        <v/>
      </c>
      <c r="P52" s="45"/>
      <c r="Q52" s="34"/>
    </row>
    <row r="53" spans="1:17" s="29" customFormat="1" ht="21" customHeight="1">
      <c r="A53" s="34"/>
      <c r="B53" s="43"/>
      <c r="C53" s="43"/>
      <c r="D53" s="43"/>
      <c r="E53" s="43"/>
      <c r="F53" s="101"/>
      <c r="G53" s="149"/>
      <c r="H53" s="51"/>
      <c r="I53" s="70">
        <f>Orçamento!$C$13</f>
        <v>0</v>
      </c>
      <c r="J53" s="70">
        <f>Orçamento!$D$13</f>
        <v>0</v>
      </c>
      <c r="K53" s="196"/>
      <c r="L53" s="196"/>
      <c r="M53" s="196"/>
      <c r="N53" s="196"/>
      <c r="O53" s="198" t="str">
        <f t="shared" si="2"/>
        <v/>
      </c>
      <c r="P53" s="45"/>
      <c r="Q53" s="34"/>
    </row>
    <row r="54" spans="1:17" s="29" customFormat="1" ht="21" customHeight="1">
      <c r="A54" s="34"/>
      <c r="B54" s="43"/>
      <c r="C54" s="43"/>
      <c r="D54" s="43"/>
      <c r="E54" s="43"/>
      <c r="F54" s="101"/>
      <c r="G54" s="149"/>
      <c r="H54" s="51"/>
      <c r="I54" s="70">
        <f>Orçamento!$C$14</f>
        <v>0</v>
      </c>
      <c r="J54" s="70">
        <f>Orçamento!$D$14</f>
        <v>0</v>
      </c>
      <c r="K54" s="196"/>
      <c r="L54" s="196"/>
      <c r="M54" s="196"/>
      <c r="N54" s="196"/>
      <c r="O54" s="198" t="str">
        <f t="shared" si="2"/>
        <v/>
      </c>
      <c r="P54" s="45"/>
      <c r="Q54" s="34"/>
    </row>
    <row r="55" spans="1:17" s="29" customFormat="1" ht="21" customHeight="1">
      <c r="A55" s="34"/>
      <c r="B55" s="43"/>
      <c r="C55" s="43"/>
      <c r="D55" s="43"/>
      <c r="E55" s="43"/>
      <c r="F55" s="101"/>
      <c r="G55" s="149"/>
      <c r="H55" s="51"/>
      <c r="I55" s="70">
        <f>Orçamento!$C$15</f>
        <v>0</v>
      </c>
      <c r="J55" s="70">
        <f>Orçamento!$D$15</f>
        <v>0</v>
      </c>
      <c r="K55" s="196"/>
      <c r="L55" s="196"/>
      <c r="M55" s="196"/>
      <c r="N55" s="196"/>
      <c r="O55" s="198" t="str">
        <f t="shared" si="2"/>
        <v/>
      </c>
      <c r="P55" s="45"/>
      <c r="Q55" s="34"/>
    </row>
    <row r="56" spans="1:17" s="29" customFormat="1" ht="21" customHeight="1">
      <c r="A56" s="34"/>
      <c r="B56" s="43"/>
      <c r="C56" s="43"/>
      <c r="D56" s="43"/>
      <c r="E56" s="43"/>
      <c r="F56" s="101"/>
      <c r="G56" s="149"/>
      <c r="H56" s="51"/>
      <c r="I56" s="70">
        <f>Orçamento!$C$16</f>
        <v>0</v>
      </c>
      <c r="J56" s="70">
        <f>Orçamento!$D$16</f>
        <v>0</v>
      </c>
      <c r="K56" s="196"/>
      <c r="L56" s="196"/>
      <c r="M56" s="196"/>
      <c r="N56" s="196"/>
      <c r="O56" s="198" t="str">
        <f t="shared" si="2"/>
        <v/>
      </c>
      <c r="P56" s="45"/>
      <c r="Q56" s="34"/>
    </row>
    <row r="57" spans="1:17" s="29" customFormat="1" ht="21" customHeight="1">
      <c r="A57" s="34"/>
      <c r="B57" s="43" t="str">
        <f>+IF(C51&gt;Beneficiários!$F$16,"S","N")</f>
        <v>S</v>
      </c>
      <c r="C57" s="43">
        <f>+COUNTIF($G$9:G57,G57)</f>
        <v>1</v>
      </c>
      <c r="D57" s="43">
        <f>+D51</f>
        <v>0</v>
      </c>
      <c r="E57" s="43" t="e">
        <f>+E51</f>
        <v>#REF!</v>
      </c>
      <c r="F57" s="101" t="e">
        <f>+F51</f>
        <v>#REF!</v>
      </c>
      <c r="G57" s="331" t="str">
        <f>+Auxiliar!C12</f>
        <v>i) Promoção e divulgação dos resultados da operação</v>
      </c>
      <c r="H57" s="51" t="str">
        <f>+IF(G57="","",VLOOKUP($C57,Orçamento!$A$11:$D$27,2,FALSE))</f>
        <v>Beneficiário Final Líder</v>
      </c>
      <c r="I57" s="70" t="str">
        <f>Orçamento!$C$11</f>
        <v/>
      </c>
      <c r="J57" s="70" t="str">
        <f>Orçamento!$D$11</f>
        <v/>
      </c>
      <c r="K57" s="196"/>
      <c r="L57" s="196"/>
      <c r="M57" s="196"/>
      <c r="N57" s="196"/>
      <c r="O57" s="200" t="str">
        <f t="shared" si="2"/>
        <v/>
      </c>
      <c r="P57" s="45"/>
      <c r="Q57" s="34"/>
    </row>
    <row r="58" spans="1:17" s="29" customFormat="1" ht="21" customHeight="1">
      <c r="A58" s="34"/>
      <c r="B58" s="43" t="str">
        <f>+IF(C57&gt;Beneficiários!$F$16,"S","N")</f>
        <v>S</v>
      </c>
      <c r="C58" s="43">
        <f>+COUNTIF($G$9:G58,G58)</f>
        <v>0</v>
      </c>
      <c r="D58" s="43">
        <f t="shared" ref="D58:D114" si="3">+D57</f>
        <v>0</v>
      </c>
      <c r="E58" s="43" t="e">
        <f t="shared" ref="E58:F114" si="4">+E57</f>
        <v>#REF!</v>
      </c>
      <c r="F58" s="101" t="e">
        <f t="shared" si="4"/>
        <v>#REF!</v>
      </c>
      <c r="G58" s="284"/>
      <c r="H58" s="113" t="str">
        <f>+IF(G58="","",VLOOKUP(C58,Orçamento!$A$11:$C$27,2,FALSE))</f>
        <v/>
      </c>
      <c r="I58" s="70">
        <f>Orçamento!$C$12</f>
        <v>0</v>
      </c>
      <c r="J58" s="70">
        <f>Orçamento!$D$12</f>
        <v>0</v>
      </c>
      <c r="K58" s="196"/>
      <c r="L58" s="196"/>
      <c r="M58" s="196"/>
      <c r="N58" s="199"/>
      <c r="O58" s="200" t="str">
        <f t="shared" si="2"/>
        <v/>
      </c>
      <c r="P58" s="116"/>
      <c r="Q58" s="34"/>
    </row>
    <row r="59" spans="1:17" s="29" customFormat="1" ht="21" customHeight="1">
      <c r="A59" s="34"/>
      <c r="B59" s="43" t="str">
        <f>+IF(C58&gt;Beneficiários!$F$16,"S","N")</f>
        <v>N</v>
      </c>
      <c r="C59" s="43">
        <f>+COUNTIF($G$9:G59,G59)</f>
        <v>0</v>
      </c>
      <c r="D59" s="43">
        <f t="shared" si="3"/>
        <v>0</v>
      </c>
      <c r="E59" s="43" t="e">
        <f t="shared" si="4"/>
        <v>#REF!</v>
      </c>
      <c r="F59" s="101" t="e">
        <f t="shared" si="4"/>
        <v>#REF!</v>
      </c>
      <c r="G59" s="284"/>
      <c r="H59" s="113" t="str">
        <f>+IF(G59="","",VLOOKUP(C59,Orçamento!$A$11:$C$27,2,FALSE))</f>
        <v/>
      </c>
      <c r="I59" s="70">
        <f>Orçamento!$C$13</f>
        <v>0</v>
      </c>
      <c r="J59" s="70">
        <f>Orçamento!$D$13</f>
        <v>0</v>
      </c>
      <c r="K59" s="196"/>
      <c r="L59" s="196"/>
      <c r="M59" s="196"/>
      <c r="N59" s="199"/>
      <c r="O59" s="200" t="str">
        <f t="shared" si="2"/>
        <v/>
      </c>
      <c r="P59" s="116"/>
      <c r="Q59" s="34"/>
    </row>
    <row r="60" spans="1:17" s="29" customFormat="1" ht="21" customHeight="1">
      <c r="A60" s="34"/>
      <c r="B60" s="43" t="str">
        <f>+IF(C59&gt;Beneficiários!$F$16,"S","N")</f>
        <v>N</v>
      </c>
      <c r="C60" s="43">
        <f>+COUNTIF($G$9:G60,G60)</f>
        <v>0</v>
      </c>
      <c r="D60" s="43">
        <f t="shared" si="3"/>
        <v>0</v>
      </c>
      <c r="E60" s="43" t="e">
        <f t="shared" si="4"/>
        <v>#REF!</v>
      </c>
      <c r="F60" s="101" t="e">
        <f t="shared" si="4"/>
        <v>#REF!</v>
      </c>
      <c r="G60" s="284"/>
      <c r="H60" s="113" t="str">
        <f>+IF(G60="","",VLOOKUP(C60,Orçamento!$A$11:$C$27,2,FALSE))</f>
        <v/>
      </c>
      <c r="I60" s="70">
        <f>Orçamento!$C$14</f>
        <v>0</v>
      </c>
      <c r="J60" s="70">
        <f>Orçamento!$D$14</f>
        <v>0</v>
      </c>
      <c r="K60" s="196"/>
      <c r="L60" s="196"/>
      <c r="M60" s="196"/>
      <c r="N60" s="199"/>
      <c r="O60" s="200" t="str">
        <f t="shared" si="2"/>
        <v/>
      </c>
      <c r="P60" s="116"/>
      <c r="Q60" s="34"/>
    </row>
    <row r="61" spans="1:17" s="29" customFormat="1" ht="21" customHeight="1">
      <c r="A61" s="34"/>
      <c r="B61" s="43" t="str">
        <f>+IF(C60&gt;Beneficiários!$F$16,"S","N")</f>
        <v>N</v>
      </c>
      <c r="C61" s="43">
        <f>+COUNTIF($G$9:G61,G61)</f>
        <v>0</v>
      </c>
      <c r="D61" s="43">
        <f t="shared" si="3"/>
        <v>0</v>
      </c>
      <c r="E61" s="43" t="e">
        <f t="shared" si="4"/>
        <v>#REF!</v>
      </c>
      <c r="F61" s="101" t="e">
        <f t="shared" si="4"/>
        <v>#REF!</v>
      </c>
      <c r="G61" s="284"/>
      <c r="H61" s="113" t="str">
        <f>+IF(G61="","",VLOOKUP(C61,Orçamento!$A$11:$C$27,2,FALSE))</f>
        <v/>
      </c>
      <c r="I61" s="70">
        <f>Orçamento!$C$15</f>
        <v>0</v>
      </c>
      <c r="J61" s="70">
        <f>Orçamento!$D$15</f>
        <v>0</v>
      </c>
      <c r="K61" s="196"/>
      <c r="L61" s="196"/>
      <c r="M61" s="196"/>
      <c r="N61" s="199"/>
      <c r="O61" s="200" t="str">
        <f t="shared" si="2"/>
        <v/>
      </c>
      <c r="P61" s="116"/>
      <c r="Q61" s="34"/>
    </row>
    <row r="62" spans="1:17" s="29" customFormat="1" ht="21" customHeight="1">
      <c r="A62" s="34"/>
      <c r="B62" s="43" t="str">
        <f>+IF(C61&gt;Beneficiários!$F$16,"S","N")</f>
        <v>N</v>
      </c>
      <c r="C62" s="43">
        <f>+COUNTIF($G$9:G62,G62)</f>
        <v>0</v>
      </c>
      <c r="D62" s="43">
        <f t="shared" si="3"/>
        <v>0</v>
      </c>
      <c r="E62" s="43" t="e">
        <f t="shared" si="4"/>
        <v>#REF!</v>
      </c>
      <c r="F62" s="101" t="e">
        <f t="shared" si="4"/>
        <v>#REF!</v>
      </c>
      <c r="G62" s="284"/>
      <c r="H62" s="113" t="str">
        <f>+IF(G62="","",VLOOKUP(C62,Orçamento!$A$11:$C$27,2,FALSE))</f>
        <v/>
      </c>
      <c r="I62" s="70">
        <f>Orçamento!$C$16</f>
        <v>0</v>
      </c>
      <c r="J62" s="70">
        <f>Orçamento!$D$16</f>
        <v>0</v>
      </c>
      <c r="K62" s="196"/>
      <c r="L62" s="196"/>
      <c r="M62" s="196"/>
      <c r="N62" s="286"/>
      <c r="O62" s="200" t="str">
        <f t="shared" si="2"/>
        <v/>
      </c>
      <c r="P62" s="45"/>
      <c r="Q62" s="34"/>
    </row>
    <row r="63" spans="1:17" s="29" customFormat="1" ht="21" customHeight="1">
      <c r="A63" s="34"/>
      <c r="B63" s="43" t="str">
        <f>+IF(C62&gt;Beneficiários!$F$16,"S","N")</f>
        <v>N</v>
      </c>
      <c r="C63" s="43">
        <f>+COUNTIF($G$9:G63,G63)</f>
        <v>1</v>
      </c>
      <c r="D63" s="43">
        <f t="shared" si="3"/>
        <v>0</v>
      </c>
      <c r="E63" s="43" t="e">
        <f t="shared" si="4"/>
        <v>#REF!</v>
      </c>
      <c r="F63" s="101" t="e">
        <f t="shared" si="4"/>
        <v>#REF!</v>
      </c>
      <c r="G63" s="283" t="str">
        <f>Auxiliar!C13</f>
        <v>j) Outras despesas elegiveis</v>
      </c>
      <c r="H63" s="113" t="str">
        <f>+IF(G63="","",VLOOKUP(C63,Orçamento!$A$11:$C$27,2,FALSE))</f>
        <v>Beneficiário Final Líder</v>
      </c>
      <c r="I63" s="70" t="str">
        <f>Orçamento!$C$11</f>
        <v/>
      </c>
      <c r="J63" s="70" t="str">
        <f>Orçamento!$D$11</f>
        <v/>
      </c>
      <c r="K63" s="196"/>
      <c r="L63" s="196"/>
      <c r="M63" s="196"/>
      <c r="N63" s="287"/>
      <c r="O63" s="200" t="str">
        <f t="shared" si="2"/>
        <v/>
      </c>
      <c r="P63" s="45"/>
      <c r="Q63" s="34"/>
    </row>
    <row r="64" spans="1:17" s="29" customFormat="1" ht="21" customHeight="1">
      <c r="A64" s="34"/>
      <c r="B64" s="43" t="str">
        <f>+IF(C63&gt;Beneficiários!$F$16,"S","N")</f>
        <v>S</v>
      </c>
      <c r="C64" s="43">
        <f>+COUNTIF($G$9:G64,G64)</f>
        <v>0</v>
      </c>
      <c r="D64" s="43">
        <f t="shared" si="3"/>
        <v>0</v>
      </c>
      <c r="E64" s="43" t="e">
        <f t="shared" si="4"/>
        <v>#REF!</v>
      </c>
      <c r="F64" s="101" t="e">
        <f t="shared" si="4"/>
        <v>#REF!</v>
      </c>
      <c r="G64" s="284"/>
      <c r="H64" s="113" t="str">
        <f>+IF(G64="","",VLOOKUP(C64,Orçamento!$A$11:$C$27,2,FALSE))</f>
        <v/>
      </c>
      <c r="I64" s="70">
        <f>Orçamento!$C$12</f>
        <v>0</v>
      </c>
      <c r="J64" s="70">
        <f>Orçamento!$D$12</f>
        <v>0</v>
      </c>
      <c r="K64" s="196"/>
      <c r="L64" s="196"/>
      <c r="M64" s="196"/>
      <c r="N64" s="286"/>
      <c r="O64" s="200" t="str">
        <f t="shared" si="2"/>
        <v/>
      </c>
      <c r="P64" s="116"/>
      <c r="Q64" s="34"/>
    </row>
    <row r="65" spans="1:17" s="29" customFormat="1" ht="21" customHeight="1">
      <c r="A65" s="34"/>
      <c r="B65" s="43" t="str">
        <f>+IF(C64&gt;Beneficiários!$F$16,"S","N")</f>
        <v>N</v>
      </c>
      <c r="C65" s="43">
        <f>+COUNTIF($G$9:G65,G65)</f>
        <v>0</v>
      </c>
      <c r="D65" s="43">
        <f t="shared" si="3"/>
        <v>0</v>
      </c>
      <c r="E65" s="43" t="e">
        <f t="shared" si="4"/>
        <v>#REF!</v>
      </c>
      <c r="F65" s="101" t="e">
        <f t="shared" si="4"/>
        <v>#REF!</v>
      </c>
      <c r="G65" s="284"/>
      <c r="H65" s="113" t="str">
        <f>+IF(G65="","",VLOOKUP(C65,Orçamento!$A$11:$C$27,2,FALSE))</f>
        <v/>
      </c>
      <c r="I65" s="70">
        <f>Orçamento!$C$13</f>
        <v>0</v>
      </c>
      <c r="J65" s="70">
        <f>Orçamento!$D$13</f>
        <v>0</v>
      </c>
      <c r="K65" s="196"/>
      <c r="L65" s="196"/>
      <c r="M65" s="196"/>
      <c r="N65" s="199"/>
      <c r="O65" s="200" t="str">
        <f t="shared" si="2"/>
        <v/>
      </c>
      <c r="P65" s="116"/>
      <c r="Q65" s="34"/>
    </row>
    <row r="66" spans="1:17" s="29" customFormat="1" ht="21" customHeight="1">
      <c r="A66" s="34"/>
      <c r="B66" s="43" t="str">
        <f>+IF(C65&gt;Beneficiários!$F$16,"S","N")</f>
        <v>N</v>
      </c>
      <c r="C66" s="43">
        <f>+COUNTIF($G$9:G66,G66)</f>
        <v>0</v>
      </c>
      <c r="D66" s="43">
        <f t="shared" si="3"/>
        <v>0</v>
      </c>
      <c r="E66" s="43" t="e">
        <f t="shared" si="4"/>
        <v>#REF!</v>
      </c>
      <c r="F66" s="101" t="e">
        <f t="shared" si="4"/>
        <v>#REF!</v>
      </c>
      <c r="G66" s="284"/>
      <c r="H66" s="113" t="str">
        <f>+IF(G66="","",VLOOKUP(C66,Orçamento!$A$11:$C$27,2,FALSE))</f>
        <v/>
      </c>
      <c r="I66" s="70">
        <f>Orçamento!$C$14</f>
        <v>0</v>
      </c>
      <c r="J66" s="70">
        <f>Orçamento!$D$14</f>
        <v>0</v>
      </c>
      <c r="K66" s="196"/>
      <c r="L66" s="196"/>
      <c r="M66" s="196"/>
      <c r="N66" s="199"/>
      <c r="O66" s="200" t="str">
        <f t="shared" si="2"/>
        <v/>
      </c>
      <c r="P66" s="116"/>
      <c r="Q66" s="34"/>
    </row>
    <row r="67" spans="1:17" s="29" customFormat="1" ht="21" customHeight="1">
      <c r="A67" s="34"/>
      <c r="B67" s="43" t="str">
        <f>+IF(C66&gt;Beneficiários!$F$16,"S","N")</f>
        <v>N</v>
      </c>
      <c r="C67" s="43">
        <f>+COUNTIF($G$9:G67,G67)</f>
        <v>0</v>
      </c>
      <c r="D67" s="43">
        <f t="shared" si="3"/>
        <v>0</v>
      </c>
      <c r="E67" s="43" t="e">
        <f t="shared" si="4"/>
        <v>#REF!</v>
      </c>
      <c r="F67" s="101" t="e">
        <f t="shared" si="4"/>
        <v>#REF!</v>
      </c>
      <c r="G67" s="284"/>
      <c r="H67" s="113" t="str">
        <f>+IF(G67="","",VLOOKUP(C67,Orçamento!$A$11:$C$27,2,FALSE))</f>
        <v/>
      </c>
      <c r="I67" s="70">
        <f>Orçamento!$C$15</f>
        <v>0</v>
      </c>
      <c r="J67" s="70">
        <f>Orçamento!$D$15</f>
        <v>0</v>
      </c>
      <c r="K67" s="196"/>
      <c r="L67" s="196"/>
      <c r="M67" s="196"/>
      <c r="N67" s="199"/>
      <c r="O67" s="200" t="str">
        <f t="shared" si="2"/>
        <v/>
      </c>
      <c r="P67" s="116"/>
      <c r="Q67" s="34"/>
    </row>
    <row r="68" spans="1:17" s="29" customFormat="1" ht="21" customHeight="1">
      <c r="A68" s="34"/>
      <c r="B68" s="43" t="str">
        <f>+IF(C67&gt;Beneficiários!$F$16,"S","N")</f>
        <v>N</v>
      </c>
      <c r="C68" s="43">
        <f>+COUNTIF($G$9:G68,G68)</f>
        <v>0</v>
      </c>
      <c r="D68" s="43">
        <f t="shared" si="3"/>
        <v>0</v>
      </c>
      <c r="E68" s="43" t="e">
        <f t="shared" si="4"/>
        <v>#REF!</v>
      </c>
      <c r="F68" s="101" t="e">
        <f t="shared" si="4"/>
        <v>#REF!</v>
      </c>
      <c r="G68" s="284"/>
      <c r="H68" s="113" t="str">
        <f>+IF(G68="","",VLOOKUP(C68,Orçamento!$A$11:$C$27,2,FALSE))</f>
        <v/>
      </c>
      <c r="I68" s="70">
        <f>Orçamento!$C$16</f>
        <v>0</v>
      </c>
      <c r="J68" s="70">
        <f>Orçamento!$D$16</f>
        <v>0</v>
      </c>
      <c r="K68" s="196"/>
      <c r="L68" s="196"/>
      <c r="M68" s="196"/>
      <c r="N68" s="199"/>
      <c r="O68" s="200" t="str">
        <f t="shared" si="2"/>
        <v/>
      </c>
      <c r="P68" s="116"/>
      <c r="Q68" s="34"/>
    </row>
    <row r="69" spans="1:17" s="29" customFormat="1" ht="21" customHeight="1">
      <c r="A69" s="34"/>
      <c r="B69" s="43" t="str">
        <f>+IF(C68&gt;Beneficiários!$F$16,"S","N")</f>
        <v>N</v>
      </c>
      <c r="C69" s="43">
        <f>+COUNTIF($G$9:G69,G69)</f>
        <v>1</v>
      </c>
      <c r="D69" s="43">
        <f t="shared" si="3"/>
        <v>0</v>
      </c>
      <c r="E69" s="43" t="e">
        <f t="shared" si="4"/>
        <v>#REF!</v>
      </c>
      <c r="F69" s="101" t="e">
        <f t="shared" si="4"/>
        <v>#REF!</v>
      </c>
      <c r="G69" s="117">
        <f>+IFERROR(IF(B69="N",G68,+VLOOKUP(COUNTIF($B$9:B69,"S"),Auxiliar!$B$4:$C$11,2,FALSE)),"")</f>
        <v>0</v>
      </c>
      <c r="H69" s="113" t="str">
        <f>+IF(G69="","",VLOOKUP(C69,Orçamento!$A$11:$C$27,2,FALSE))</f>
        <v>Beneficiário Final Líder</v>
      </c>
      <c r="I69" s="70"/>
      <c r="J69" s="44"/>
      <c r="K69" s="199"/>
      <c r="L69" s="199"/>
      <c r="M69" s="199"/>
      <c r="N69" s="199"/>
      <c r="O69" s="200" t="str">
        <f t="shared" si="2"/>
        <v/>
      </c>
      <c r="P69" s="116"/>
      <c r="Q69" s="34"/>
    </row>
    <row r="70" spans="1:17" s="29" customFormat="1" ht="21" customHeight="1">
      <c r="A70" s="34"/>
      <c r="B70" s="43" t="str">
        <f>+IF(C69&gt;Beneficiários!$F$16,"S","N")</f>
        <v>S</v>
      </c>
      <c r="C70" s="43">
        <f>+COUNTIF($G$9:G70,G70)</f>
        <v>51</v>
      </c>
      <c r="D70" s="43">
        <f t="shared" si="3"/>
        <v>0</v>
      </c>
      <c r="E70" s="43" t="e">
        <f t="shared" si="4"/>
        <v>#REF!</v>
      </c>
      <c r="F70" s="101" t="e">
        <f t="shared" si="4"/>
        <v>#REF!</v>
      </c>
      <c r="G70" s="117" t="str">
        <f>+IFERROR(IF(B70="N",G69,+VLOOKUP(COUNTIF($B$9:B70,"S"),Auxiliar!$B$4:$C$11,2,FALSE)),"")</f>
        <v/>
      </c>
      <c r="H70" s="113" t="str">
        <f>+IF(G70="","",VLOOKUP(C70,Orçamento!$A$11:$C$27,2,FALSE))</f>
        <v/>
      </c>
      <c r="I70" s="70"/>
      <c r="J70" s="44"/>
      <c r="K70" s="199"/>
      <c r="L70" s="199"/>
      <c r="M70" s="199"/>
      <c r="N70" s="199"/>
      <c r="O70" s="200" t="str">
        <f t="shared" si="2"/>
        <v/>
      </c>
      <c r="P70" s="116"/>
      <c r="Q70" s="34"/>
    </row>
    <row r="71" spans="1:17" s="29" customFormat="1" ht="21" customHeight="1">
      <c r="A71" s="34"/>
      <c r="B71" s="43" t="str">
        <f>+IF(C70&gt;Beneficiários!$F$16,"S","N")</f>
        <v>S</v>
      </c>
      <c r="C71" s="43">
        <f>+COUNTIF($G$9:G71,G71)</f>
        <v>52</v>
      </c>
      <c r="D71" s="43">
        <f t="shared" si="3"/>
        <v>0</v>
      </c>
      <c r="E71" s="43" t="e">
        <f t="shared" si="4"/>
        <v>#REF!</v>
      </c>
      <c r="F71" s="101" t="e">
        <f t="shared" si="4"/>
        <v>#REF!</v>
      </c>
      <c r="G71" s="117" t="str">
        <f>+IFERROR(IF(B71="N",G70,+VLOOKUP(COUNTIF($B$9:B71,"S"),Auxiliar!$B$4:$C$11,2,FALSE)),"")</f>
        <v/>
      </c>
      <c r="H71" s="113" t="str">
        <f>+IF(G71="","",VLOOKUP(C71,Orçamento!$A$11:$C$27,2,FALSE))</f>
        <v/>
      </c>
      <c r="I71" s="70"/>
      <c r="J71" s="44"/>
      <c r="K71" s="199"/>
      <c r="L71" s="199"/>
      <c r="M71" s="199"/>
      <c r="N71" s="199"/>
      <c r="O71" s="200" t="str">
        <f t="shared" si="2"/>
        <v/>
      </c>
      <c r="P71" s="116"/>
      <c r="Q71" s="34"/>
    </row>
    <row r="72" spans="1:17" s="29" customFormat="1" ht="21" customHeight="1">
      <c r="A72" s="34"/>
      <c r="B72" s="43" t="str">
        <f>+IF(C71&gt;Beneficiários!$F$16,"S","N")</f>
        <v>S</v>
      </c>
      <c r="C72" s="43">
        <f>+COUNTIF($G$9:G72,G72)</f>
        <v>53</v>
      </c>
      <c r="D72" s="43">
        <f t="shared" si="3"/>
        <v>0</v>
      </c>
      <c r="E72" s="43" t="e">
        <f t="shared" si="4"/>
        <v>#REF!</v>
      </c>
      <c r="F72" s="101" t="e">
        <f t="shared" si="4"/>
        <v>#REF!</v>
      </c>
      <c r="G72" s="117" t="str">
        <f>+IFERROR(IF(B72="N",G71,+VLOOKUP(COUNTIF($B$9:B72,"S"),Auxiliar!$B$4:$C$11,2,FALSE)),"")</f>
        <v/>
      </c>
      <c r="H72" s="113" t="str">
        <f>+IF(G72="","",VLOOKUP(C72,Orçamento!$A$11:$C$27,2,FALSE))</f>
        <v/>
      </c>
      <c r="I72" s="70"/>
      <c r="J72" s="44"/>
      <c r="K72" s="199"/>
      <c r="L72" s="199"/>
      <c r="M72" s="199"/>
      <c r="N72" s="199"/>
      <c r="O72" s="200" t="str">
        <f t="shared" si="2"/>
        <v/>
      </c>
      <c r="P72" s="116"/>
      <c r="Q72" s="34"/>
    </row>
    <row r="73" spans="1:17" s="29" customFormat="1" ht="21" customHeight="1">
      <c r="A73" s="34"/>
      <c r="B73" s="43" t="str">
        <f>+IF(C72&gt;Beneficiários!$F$16,"S","N")</f>
        <v>S</v>
      </c>
      <c r="C73" s="43">
        <f>+COUNTIF($G$9:G73,G73)</f>
        <v>54</v>
      </c>
      <c r="D73" s="43">
        <f t="shared" si="3"/>
        <v>0</v>
      </c>
      <c r="E73" s="43" t="e">
        <f t="shared" si="4"/>
        <v>#REF!</v>
      </c>
      <c r="F73" s="101" t="e">
        <f t="shared" si="4"/>
        <v>#REF!</v>
      </c>
      <c r="G73" s="117" t="str">
        <f>+IFERROR(IF(B73="N",G72,+VLOOKUP(COUNTIF($B$9:B73,"S"),Auxiliar!$B$4:$C$11,2,FALSE)),"")</f>
        <v/>
      </c>
      <c r="H73" s="113" t="str">
        <f>+IF(G73="","",VLOOKUP(C73,Orçamento!$A$11:$C$27,2,FALSE))</f>
        <v/>
      </c>
      <c r="I73" s="70"/>
      <c r="J73" s="44"/>
      <c r="K73" s="199"/>
      <c r="L73" s="199"/>
      <c r="M73" s="199"/>
      <c r="N73" s="199"/>
      <c r="O73" s="200" t="str">
        <f t="shared" si="2"/>
        <v/>
      </c>
      <c r="P73" s="116"/>
      <c r="Q73" s="34"/>
    </row>
    <row r="74" spans="1:17" s="29" customFormat="1" ht="21" customHeight="1">
      <c r="A74" s="34"/>
      <c r="B74" s="43" t="str">
        <f>+IF(C73&gt;Beneficiários!$F$16,"S","N")</f>
        <v>S</v>
      </c>
      <c r="C74" s="43">
        <f>+COUNTIF($G$9:G74,G74)</f>
        <v>55</v>
      </c>
      <c r="D74" s="43">
        <f t="shared" si="3"/>
        <v>0</v>
      </c>
      <c r="E74" s="43" t="e">
        <f t="shared" si="4"/>
        <v>#REF!</v>
      </c>
      <c r="F74" s="101" t="e">
        <f t="shared" si="4"/>
        <v>#REF!</v>
      </c>
      <c r="G74" s="117" t="str">
        <f>+IFERROR(IF(B74="N",G73,+VLOOKUP(COUNTIF($B$9:B74,"S"),Auxiliar!$B$4:$C$11,2,FALSE)),"")</f>
        <v/>
      </c>
      <c r="H74" s="113" t="str">
        <f>+IF(G74="","",VLOOKUP(C74,Orçamento!$A$11:$C$27,2,FALSE))</f>
        <v/>
      </c>
      <c r="I74" s="70"/>
      <c r="J74" s="44"/>
      <c r="K74" s="199"/>
      <c r="L74" s="199"/>
      <c r="M74" s="199"/>
      <c r="N74" s="199"/>
      <c r="O74" s="200" t="str">
        <f t="shared" si="2"/>
        <v/>
      </c>
      <c r="P74" s="116"/>
      <c r="Q74" s="34"/>
    </row>
    <row r="75" spans="1:17" s="29" customFormat="1" ht="21" customHeight="1">
      <c r="A75" s="34"/>
      <c r="B75" s="43" t="str">
        <f>+IF(C74&gt;Beneficiários!$F$16,"S","N")</f>
        <v>S</v>
      </c>
      <c r="C75" s="43">
        <f>+COUNTIF($G$9:G75,G75)</f>
        <v>56</v>
      </c>
      <c r="D75" s="43">
        <f t="shared" si="3"/>
        <v>0</v>
      </c>
      <c r="E75" s="43" t="e">
        <f t="shared" si="4"/>
        <v>#REF!</v>
      </c>
      <c r="F75" s="101" t="e">
        <f t="shared" si="4"/>
        <v>#REF!</v>
      </c>
      <c r="G75" s="117" t="str">
        <f>+IFERROR(IF(B75="N",G74,+VLOOKUP(COUNTIF($B$9:B75,"S"),Auxiliar!$B$4:$C$11,2,FALSE)),"")</f>
        <v/>
      </c>
      <c r="H75" s="113" t="str">
        <f>+IF(G75="","",VLOOKUP(C75,Orçamento!$A$11:$C$27,2,FALSE))</f>
        <v/>
      </c>
      <c r="I75" s="70"/>
      <c r="J75" s="44"/>
      <c r="K75" s="199"/>
      <c r="L75" s="199"/>
      <c r="M75" s="199"/>
      <c r="N75" s="199"/>
      <c r="O75" s="200" t="str">
        <f t="shared" si="2"/>
        <v/>
      </c>
      <c r="P75" s="116"/>
      <c r="Q75" s="34"/>
    </row>
    <row r="76" spans="1:17" s="29" customFormat="1" ht="21" customHeight="1">
      <c r="A76" s="34"/>
      <c r="B76" s="43" t="str">
        <f>+IF(C75&gt;Beneficiários!$F$16,"S","N")</f>
        <v>S</v>
      </c>
      <c r="C76" s="43">
        <f>+COUNTIF($G$9:G76,G76)</f>
        <v>57</v>
      </c>
      <c r="D76" s="43">
        <f t="shared" si="3"/>
        <v>0</v>
      </c>
      <c r="E76" s="43" t="e">
        <f t="shared" si="4"/>
        <v>#REF!</v>
      </c>
      <c r="F76" s="101" t="e">
        <f t="shared" si="4"/>
        <v>#REF!</v>
      </c>
      <c r="G76" s="117" t="str">
        <f>+IFERROR(IF(B76="N",G75,+VLOOKUP(COUNTIF($B$9:B76,"S"),Auxiliar!$B$4:$C$11,2,FALSE)),"")</f>
        <v/>
      </c>
      <c r="H76" s="113" t="str">
        <f>+IF(G76="","",VLOOKUP(C76,Orçamento!$A$11:$C$27,2,FALSE))</f>
        <v/>
      </c>
      <c r="I76" s="70"/>
      <c r="J76" s="44"/>
      <c r="K76" s="199"/>
      <c r="L76" s="199"/>
      <c r="M76" s="199"/>
      <c r="N76" s="199"/>
      <c r="O76" s="200" t="str">
        <f t="shared" si="2"/>
        <v/>
      </c>
      <c r="P76" s="116"/>
      <c r="Q76" s="34"/>
    </row>
    <row r="77" spans="1:17" s="29" customFormat="1" ht="21" customHeight="1">
      <c r="A77" s="34"/>
      <c r="B77" s="43" t="str">
        <f>+IF(C76&gt;Beneficiários!$F$16,"S","N")</f>
        <v>S</v>
      </c>
      <c r="C77" s="43">
        <f>+COUNTIF($G$9:G77,G77)</f>
        <v>58</v>
      </c>
      <c r="D77" s="43">
        <f t="shared" si="3"/>
        <v>0</v>
      </c>
      <c r="E77" s="43" t="e">
        <f t="shared" si="4"/>
        <v>#REF!</v>
      </c>
      <c r="F77" s="101" t="e">
        <f t="shared" si="4"/>
        <v>#REF!</v>
      </c>
      <c r="G77" s="117" t="str">
        <f>+IFERROR(IF(B77="N",G76,+VLOOKUP(COUNTIF($B$9:B77,"S"),Auxiliar!$B$4:$C$11,2,FALSE)),"")</f>
        <v/>
      </c>
      <c r="H77" s="113" t="str">
        <f>+IF(G77="","",VLOOKUP(C77,Orçamento!$A$11:$C$27,2,FALSE))</f>
        <v/>
      </c>
      <c r="I77" s="70"/>
      <c r="J77" s="44"/>
      <c r="K77" s="199"/>
      <c r="L77" s="199"/>
      <c r="M77" s="199"/>
      <c r="N77" s="199"/>
      <c r="O77" s="200" t="str">
        <f t="shared" si="2"/>
        <v/>
      </c>
      <c r="P77" s="116"/>
      <c r="Q77" s="34"/>
    </row>
    <row r="78" spans="1:17" s="29" customFormat="1" ht="21" customHeight="1">
      <c r="A78" s="34"/>
      <c r="B78" s="43" t="str">
        <f>+IF(C77&gt;Beneficiários!$F$16,"S","N")</f>
        <v>S</v>
      </c>
      <c r="C78" s="43">
        <f>+COUNTIF($G$9:G78,G78)</f>
        <v>59</v>
      </c>
      <c r="D78" s="43">
        <f t="shared" si="3"/>
        <v>0</v>
      </c>
      <c r="E78" s="43" t="e">
        <f t="shared" si="4"/>
        <v>#REF!</v>
      </c>
      <c r="F78" s="101" t="e">
        <f t="shared" si="4"/>
        <v>#REF!</v>
      </c>
      <c r="G78" s="117" t="str">
        <f>+IFERROR(IF(B78="N",G77,+VLOOKUP(COUNTIF($B$9:B78,"S"),Auxiliar!$B$4:$C$11,2,FALSE)),"")</f>
        <v/>
      </c>
      <c r="H78" s="113" t="str">
        <f>+IF(G78="","",VLOOKUP(C78,Orçamento!$A$11:$C$27,2,FALSE))</f>
        <v/>
      </c>
      <c r="I78" s="70"/>
      <c r="J78" s="44"/>
      <c r="K78" s="199"/>
      <c r="L78" s="199"/>
      <c r="M78" s="199"/>
      <c r="N78" s="199"/>
      <c r="O78" s="200" t="str">
        <f t="shared" si="2"/>
        <v/>
      </c>
      <c r="P78" s="116"/>
      <c r="Q78" s="34"/>
    </row>
    <row r="79" spans="1:17" s="29" customFormat="1" ht="21" customHeight="1">
      <c r="A79" s="34"/>
      <c r="B79" s="43" t="str">
        <f>+IF(C78&gt;Beneficiários!$F$16,"S","N")</f>
        <v>S</v>
      </c>
      <c r="C79" s="43">
        <f>+COUNTIF($G$9:G79,G79)</f>
        <v>60</v>
      </c>
      <c r="D79" s="43">
        <f t="shared" si="3"/>
        <v>0</v>
      </c>
      <c r="E79" s="43" t="e">
        <f t="shared" si="4"/>
        <v>#REF!</v>
      </c>
      <c r="F79" s="101" t="e">
        <f t="shared" si="4"/>
        <v>#REF!</v>
      </c>
      <c r="G79" s="117" t="str">
        <f>+IFERROR(IF(B79="N",G78,+VLOOKUP(COUNTIF($B$9:B79,"S"),Auxiliar!$B$4:$C$11,2,FALSE)),"")</f>
        <v/>
      </c>
      <c r="H79" s="113" t="str">
        <f>+IF(G79="","",VLOOKUP(C79,Orçamento!$A$11:$C$27,2,FALSE))</f>
        <v/>
      </c>
      <c r="I79" s="70"/>
      <c r="J79" s="44"/>
      <c r="K79" s="199"/>
      <c r="L79" s="199"/>
      <c r="M79" s="199"/>
      <c r="N79" s="199"/>
      <c r="O79" s="200" t="str">
        <f t="shared" si="2"/>
        <v/>
      </c>
      <c r="P79" s="116"/>
      <c r="Q79" s="34"/>
    </row>
    <row r="80" spans="1:17" s="29" customFormat="1" ht="21" customHeight="1">
      <c r="A80" s="34"/>
      <c r="B80" s="43" t="str">
        <f>+IF(C79&gt;Beneficiários!$F$16,"S","N")</f>
        <v>S</v>
      </c>
      <c r="C80" s="43">
        <f>+COUNTIF($G$9:G80,G80)</f>
        <v>61</v>
      </c>
      <c r="D80" s="43">
        <f t="shared" si="3"/>
        <v>0</v>
      </c>
      <c r="E80" s="43" t="e">
        <f t="shared" si="4"/>
        <v>#REF!</v>
      </c>
      <c r="F80" s="101" t="e">
        <f t="shared" si="4"/>
        <v>#REF!</v>
      </c>
      <c r="G80" s="117" t="str">
        <f>+IFERROR(IF(B80="N",G79,+VLOOKUP(COUNTIF($B$9:B80,"S"),Auxiliar!$B$4:$C$11,2,FALSE)),"")</f>
        <v/>
      </c>
      <c r="H80" s="113" t="str">
        <f>+IF(G80="","",VLOOKUP(C80,Orçamento!$A$11:$C$27,2,FALSE))</f>
        <v/>
      </c>
      <c r="I80" s="70"/>
      <c r="J80" s="44"/>
      <c r="K80" s="199"/>
      <c r="L80" s="199"/>
      <c r="M80" s="199"/>
      <c r="N80" s="199"/>
      <c r="O80" s="200" t="str">
        <f t="shared" si="2"/>
        <v/>
      </c>
      <c r="P80" s="116"/>
      <c r="Q80" s="34"/>
    </row>
    <row r="81" spans="1:17" s="29" customFormat="1" ht="21" customHeight="1">
      <c r="A81" s="34"/>
      <c r="B81" s="43" t="str">
        <f>+IF(C80&gt;Beneficiários!$F$16,"S","N")</f>
        <v>S</v>
      </c>
      <c r="C81" s="43">
        <f>+COUNTIF($G$9:G81,G81)</f>
        <v>62</v>
      </c>
      <c r="D81" s="43">
        <f t="shared" si="3"/>
        <v>0</v>
      </c>
      <c r="E81" s="43" t="e">
        <f t="shared" si="4"/>
        <v>#REF!</v>
      </c>
      <c r="F81" s="101" t="e">
        <f t="shared" si="4"/>
        <v>#REF!</v>
      </c>
      <c r="G81" s="117" t="str">
        <f>+IFERROR(IF(B81="N",G80,+VLOOKUP(COUNTIF($B$9:B81,"S"),Auxiliar!$B$4:$C$11,2,FALSE)),"")</f>
        <v/>
      </c>
      <c r="H81" s="113" t="str">
        <f>+IF(G81="","",VLOOKUP(C81,Orçamento!$A$11:$C$27,2,FALSE))</f>
        <v/>
      </c>
      <c r="I81" s="70"/>
      <c r="J81" s="44"/>
      <c r="K81" s="199"/>
      <c r="L81" s="199"/>
      <c r="M81" s="199"/>
      <c r="N81" s="199"/>
      <c r="O81" s="200" t="str">
        <f t="shared" si="2"/>
        <v/>
      </c>
      <c r="P81" s="116"/>
      <c r="Q81" s="34"/>
    </row>
    <row r="82" spans="1:17" s="29" customFormat="1" ht="15.75" customHeight="1">
      <c r="A82" s="34"/>
      <c r="B82" s="43" t="str">
        <f>+IF(C81&gt;Beneficiários!$F$16,"S","N")</f>
        <v>S</v>
      </c>
      <c r="C82" s="43">
        <f>+COUNTIF($G$9:G82,G82)</f>
        <v>63</v>
      </c>
      <c r="D82" s="43">
        <f t="shared" si="3"/>
        <v>0</v>
      </c>
      <c r="E82" s="43" t="e">
        <f t="shared" si="4"/>
        <v>#REF!</v>
      </c>
      <c r="F82" s="101" t="e">
        <f t="shared" si="4"/>
        <v>#REF!</v>
      </c>
      <c r="G82" s="117" t="str">
        <f>+IFERROR(IF(B82="N",G81,+VLOOKUP(COUNTIF($B$9:B82,"S"),Auxiliar!$B$4:$C$11,2,FALSE)),"")</f>
        <v/>
      </c>
      <c r="H82" s="113" t="str">
        <f>+IF(G82="","",VLOOKUP(C82,Orçamento!$A$11:$C$27,2,FALSE))</f>
        <v/>
      </c>
      <c r="I82" s="70"/>
      <c r="J82" s="44"/>
      <c r="K82" s="199"/>
      <c r="L82" s="199"/>
      <c r="M82" s="199"/>
      <c r="N82" s="199"/>
      <c r="O82" s="200" t="str">
        <f t="shared" si="2"/>
        <v/>
      </c>
      <c r="P82" s="116"/>
      <c r="Q82" s="34"/>
    </row>
    <row r="83" spans="1:17" s="29" customFormat="1" ht="15.75" customHeight="1">
      <c r="A83" s="34"/>
      <c r="B83" s="43" t="str">
        <f>+IF(C82&gt;Beneficiários!$F$16,"S","N")</f>
        <v>S</v>
      </c>
      <c r="C83" s="43">
        <f>+COUNTIF($G$9:G83,G83)</f>
        <v>64</v>
      </c>
      <c r="D83" s="43">
        <f t="shared" si="3"/>
        <v>0</v>
      </c>
      <c r="E83" s="43" t="e">
        <f t="shared" si="4"/>
        <v>#REF!</v>
      </c>
      <c r="F83" s="101" t="e">
        <f t="shared" si="4"/>
        <v>#REF!</v>
      </c>
      <c r="G83" s="117" t="str">
        <f>+IFERROR(IF(B83="N",G82,+VLOOKUP(COUNTIF($B$9:B83,"S"),Auxiliar!$B$4:$C$11,2,FALSE)),"")</f>
        <v/>
      </c>
      <c r="H83" s="113" t="str">
        <f>+IF(G83="","",VLOOKUP(C83,Orçamento!$A$11:$C$27,2,FALSE))</f>
        <v/>
      </c>
      <c r="I83" s="70"/>
      <c r="J83" s="44"/>
      <c r="K83" s="199"/>
      <c r="L83" s="199"/>
      <c r="M83" s="199"/>
      <c r="N83" s="199"/>
      <c r="O83" s="200" t="str">
        <f t="shared" si="2"/>
        <v/>
      </c>
      <c r="P83" s="116"/>
      <c r="Q83" s="34"/>
    </row>
    <row r="84" spans="1:17" s="29" customFormat="1" ht="15.75" customHeight="1">
      <c r="A84" s="34"/>
      <c r="B84" s="43" t="str">
        <f>+IF(C83&gt;Beneficiários!$F$16,"S","N")</f>
        <v>S</v>
      </c>
      <c r="C84" s="43">
        <f>+COUNTIF($G$9:G84,G84)</f>
        <v>65</v>
      </c>
      <c r="D84" s="43">
        <f t="shared" si="3"/>
        <v>0</v>
      </c>
      <c r="E84" s="43" t="e">
        <f t="shared" si="4"/>
        <v>#REF!</v>
      </c>
      <c r="F84" s="101" t="e">
        <f t="shared" si="4"/>
        <v>#REF!</v>
      </c>
      <c r="G84" s="117" t="str">
        <f>+IFERROR(IF(B84="N",G83,+VLOOKUP(COUNTIF($B$9:B84,"S"),Auxiliar!$B$4:$C$11,2,FALSE)),"")</f>
        <v/>
      </c>
      <c r="H84" s="113" t="str">
        <f>+IF(G84="","",VLOOKUP(C84,Orçamento!$A$11:$C$27,2,FALSE))</f>
        <v/>
      </c>
      <c r="I84" s="70"/>
      <c r="J84" s="44"/>
      <c r="K84" s="199"/>
      <c r="L84" s="199"/>
      <c r="M84" s="199"/>
      <c r="N84" s="199"/>
      <c r="O84" s="200" t="str">
        <f t="shared" si="2"/>
        <v/>
      </c>
      <c r="P84" s="116"/>
      <c r="Q84" s="34"/>
    </row>
    <row r="85" spans="1:17" s="29" customFormat="1" ht="15.75" customHeight="1">
      <c r="A85" s="34"/>
      <c r="B85" s="43" t="str">
        <f>+IF(C84&gt;Beneficiários!$F$16,"S","N")</f>
        <v>S</v>
      </c>
      <c r="C85" s="43">
        <f>+COUNTIF($G$9:G85,G85)</f>
        <v>66</v>
      </c>
      <c r="D85" s="43">
        <f t="shared" si="3"/>
        <v>0</v>
      </c>
      <c r="E85" s="43" t="e">
        <f t="shared" si="4"/>
        <v>#REF!</v>
      </c>
      <c r="F85" s="101" t="e">
        <f t="shared" si="4"/>
        <v>#REF!</v>
      </c>
      <c r="G85" s="117" t="str">
        <f>+IFERROR(IF(B85="N",G84,+VLOOKUP(COUNTIF($B$9:B85,"S"),Auxiliar!$B$4:$C$11,2,FALSE)),"")</f>
        <v/>
      </c>
      <c r="H85" s="113" t="str">
        <f>+IF(G85="","",VLOOKUP(C85,Orçamento!$A$11:$C$27,2,FALSE))</f>
        <v/>
      </c>
      <c r="I85" s="70"/>
      <c r="J85" s="44"/>
      <c r="K85" s="199"/>
      <c r="L85" s="199"/>
      <c r="M85" s="199"/>
      <c r="N85" s="199"/>
      <c r="O85" s="200" t="str">
        <f t="shared" si="2"/>
        <v/>
      </c>
      <c r="P85" s="116"/>
      <c r="Q85" s="34"/>
    </row>
    <row r="86" spans="1:17" s="29" customFormat="1" ht="15.75" customHeight="1">
      <c r="A86" s="34"/>
      <c r="B86" s="43" t="str">
        <f>+IF(C85&gt;Beneficiários!$F$16,"S","N")</f>
        <v>S</v>
      </c>
      <c r="C86" s="43">
        <f>+COUNTIF($G$9:G86,G86)</f>
        <v>67</v>
      </c>
      <c r="D86" s="43">
        <f t="shared" si="3"/>
        <v>0</v>
      </c>
      <c r="E86" s="43" t="e">
        <f t="shared" si="4"/>
        <v>#REF!</v>
      </c>
      <c r="F86" s="101" t="e">
        <f t="shared" si="4"/>
        <v>#REF!</v>
      </c>
      <c r="G86" s="117" t="str">
        <f>+IFERROR(IF(B86="N",G85,+VLOOKUP(COUNTIF($B$9:B86,"S"),Auxiliar!$B$4:$C$11,2,FALSE)),"")</f>
        <v/>
      </c>
      <c r="H86" s="113" t="str">
        <f>+IF(G86="","",VLOOKUP(C86,Orçamento!$A$11:$C$27,2,FALSE))</f>
        <v/>
      </c>
      <c r="I86" s="70"/>
      <c r="J86" s="44"/>
      <c r="K86" s="199"/>
      <c r="L86" s="199"/>
      <c r="M86" s="199"/>
      <c r="N86" s="199"/>
      <c r="O86" s="200" t="str">
        <f t="shared" si="2"/>
        <v/>
      </c>
      <c r="P86" s="116"/>
      <c r="Q86" s="34"/>
    </row>
    <row r="87" spans="1:17" s="29" customFormat="1" ht="15.75" customHeight="1">
      <c r="A87" s="34"/>
      <c r="B87" s="43" t="str">
        <f>+IF(C86&gt;Beneficiários!$F$16,"S","N")</f>
        <v>S</v>
      </c>
      <c r="C87" s="43">
        <f>+COUNTIF($G$9:G87,G87)</f>
        <v>68</v>
      </c>
      <c r="D87" s="43">
        <f t="shared" si="3"/>
        <v>0</v>
      </c>
      <c r="E87" s="43" t="e">
        <f t="shared" si="4"/>
        <v>#REF!</v>
      </c>
      <c r="F87" s="101" t="e">
        <f t="shared" si="4"/>
        <v>#REF!</v>
      </c>
      <c r="G87" s="117" t="str">
        <f>+IFERROR(IF(B87="N",G86,+VLOOKUP(COUNTIF($B$9:B87,"S"),Auxiliar!$B$4:$C$11,2,FALSE)),"")</f>
        <v/>
      </c>
      <c r="H87" s="113" t="str">
        <f>+IF(G87="","",VLOOKUP(C87,Orçamento!$A$11:$C$27,2,FALSE))</f>
        <v/>
      </c>
      <c r="I87" s="70"/>
      <c r="J87" s="44"/>
      <c r="K87" s="199"/>
      <c r="L87" s="199"/>
      <c r="M87" s="199"/>
      <c r="N87" s="199"/>
      <c r="O87" s="200" t="str">
        <f t="shared" si="2"/>
        <v/>
      </c>
      <c r="P87" s="116"/>
      <c r="Q87" s="34"/>
    </row>
    <row r="88" spans="1:17" s="29" customFormat="1" ht="15.75" customHeight="1">
      <c r="A88" s="34"/>
      <c r="B88" s="43" t="str">
        <f>+IF(C87&gt;Beneficiários!$F$16,"S","N")</f>
        <v>S</v>
      </c>
      <c r="C88" s="43">
        <f>+COUNTIF($G$9:G88,G88)</f>
        <v>69</v>
      </c>
      <c r="D88" s="43">
        <f t="shared" si="3"/>
        <v>0</v>
      </c>
      <c r="E88" s="43" t="e">
        <f t="shared" si="4"/>
        <v>#REF!</v>
      </c>
      <c r="F88" s="101" t="e">
        <f t="shared" si="4"/>
        <v>#REF!</v>
      </c>
      <c r="G88" s="117" t="str">
        <f>+IFERROR(IF(B88="N",G87,+VLOOKUP(COUNTIF($B$9:B88,"S"),Auxiliar!$B$4:$C$11,2,FALSE)),"")</f>
        <v/>
      </c>
      <c r="H88" s="113" t="str">
        <f>+IF(G88="","",VLOOKUP(C88,Orçamento!$A$11:$C$27,2,FALSE))</f>
        <v/>
      </c>
      <c r="I88" s="70"/>
      <c r="J88" s="44"/>
      <c r="K88" s="199"/>
      <c r="L88" s="199"/>
      <c r="M88" s="199"/>
      <c r="N88" s="199"/>
      <c r="O88" s="200" t="str">
        <f t="shared" si="2"/>
        <v/>
      </c>
      <c r="P88" s="116"/>
      <c r="Q88" s="34"/>
    </row>
    <row r="89" spans="1:17" s="29" customFormat="1" ht="15.75" customHeight="1">
      <c r="A89" s="34"/>
      <c r="B89" s="43" t="str">
        <f>+IF(C88&gt;Beneficiários!$F$16,"S","N")</f>
        <v>S</v>
      </c>
      <c r="C89" s="43">
        <f>+COUNTIF($G$9:G89,G89)</f>
        <v>70</v>
      </c>
      <c r="D89" s="43">
        <f t="shared" si="3"/>
        <v>0</v>
      </c>
      <c r="E89" s="43" t="e">
        <f t="shared" si="4"/>
        <v>#REF!</v>
      </c>
      <c r="F89" s="101" t="e">
        <f t="shared" si="4"/>
        <v>#REF!</v>
      </c>
      <c r="G89" s="117" t="str">
        <f>+IFERROR(IF(B89="N",G88,+VLOOKUP(COUNTIF($B$9:B89,"S"),Auxiliar!$B$4:$C$11,2,FALSE)),"")</f>
        <v/>
      </c>
      <c r="H89" s="113" t="str">
        <f>+IF(G89="","",VLOOKUP(C89,Orçamento!$A$11:$C$27,2,FALSE))</f>
        <v/>
      </c>
      <c r="I89" s="70"/>
      <c r="J89" s="44"/>
      <c r="K89" s="199"/>
      <c r="L89" s="199"/>
      <c r="M89" s="199"/>
      <c r="N89" s="199"/>
      <c r="O89" s="200" t="str">
        <f t="shared" si="2"/>
        <v/>
      </c>
      <c r="P89" s="116"/>
      <c r="Q89" s="34"/>
    </row>
    <row r="90" spans="1:17" s="29" customFormat="1" ht="15.75" customHeight="1">
      <c r="A90" s="34"/>
      <c r="B90" s="43" t="str">
        <f>+IF(C89&gt;Beneficiários!$F$16,"S","N")</f>
        <v>S</v>
      </c>
      <c r="C90" s="43">
        <f>+COUNTIF($G$9:G90,G90)</f>
        <v>71</v>
      </c>
      <c r="D90" s="43">
        <f t="shared" si="3"/>
        <v>0</v>
      </c>
      <c r="E90" s="43" t="e">
        <f t="shared" si="4"/>
        <v>#REF!</v>
      </c>
      <c r="F90" s="101" t="e">
        <f t="shared" si="4"/>
        <v>#REF!</v>
      </c>
      <c r="G90" s="117" t="str">
        <f>+IFERROR(IF(B90="N",G89,+VLOOKUP(COUNTIF($B$9:B90,"S"),Auxiliar!$B$4:$C$11,2,FALSE)),"")</f>
        <v/>
      </c>
      <c r="H90" s="113" t="str">
        <f>+IF(G90="","",VLOOKUP(C90,Orçamento!$A$11:$C$27,2,FALSE))</f>
        <v/>
      </c>
      <c r="I90" s="70"/>
      <c r="J90" s="44"/>
      <c r="K90" s="199"/>
      <c r="L90" s="199"/>
      <c r="M90" s="199"/>
      <c r="N90" s="199"/>
      <c r="O90" s="200" t="str">
        <f t="shared" si="2"/>
        <v/>
      </c>
      <c r="P90" s="116"/>
      <c r="Q90" s="34"/>
    </row>
    <row r="91" spans="1:17" s="29" customFormat="1" ht="15.75" customHeight="1">
      <c r="A91" s="34"/>
      <c r="B91" s="43" t="str">
        <f>+IF(C90&gt;Beneficiários!$F$16,"S","N")</f>
        <v>S</v>
      </c>
      <c r="C91" s="43">
        <f>+COUNTIF($G$9:G91,G91)</f>
        <v>72</v>
      </c>
      <c r="D91" s="43">
        <f t="shared" si="3"/>
        <v>0</v>
      </c>
      <c r="E91" s="43" t="e">
        <f t="shared" si="4"/>
        <v>#REF!</v>
      </c>
      <c r="F91" s="101" t="e">
        <f t="shared" si="4"/>
        <v>#REF!</v>
      </c>
      <c r="G91" s="117" t="str">
        <f>+IFERROR(IF(B91="N",G90,+VLOOKUP(COUNTIF($B$9:B91,"S"),Auxiliar!$B$4:$C$11,2,FALSE)),"")</f>
        <v/>
      </c>
      <c r="H91" s="113" t="str">
        <f>+IF(G91="","",VLOOKUP(C91,Orçamento!$A$11:$C$27,2,FALSE))</f>
        <v/>
      </c>
      <c r="I91" s="70"/>
      <c r="J91" s="44"/>
      <c r="K91" s="199"/>
      <c r="L91" s="199"/>
      <c r="M91" s="199"/>
      <c r="N91" s="199"/>
      <c r="O91" s="200" t="str">
        <f t="shared" si="2"/>
        <v/>
      </c>
      <c r="P91" s="116"/>
      <c r="Q91" s="34"/>
    </row>
    <row r="92" spans="1:17" s="29" customFormat="1" ht="15.75" customHeight="1">
      <c r="A92" s="34"/>
      <c r="B92" s="43" t="str">
        <f>+IF(C91&gt;Beneficiários!$F$16,"S","N")</f>
        <v>S</v>
      </c>
      <c r="C92" s="43">
        <f>+COUNTIF($G$9:G92,G92)</f>
        <v>73</v>
      </c>
      <c r="D92" s="43">
        <f t="shared" si="3"/>
        <v>0</v>
      </c>
      <c r="E92" s="43" t="e">
        <f t="shared" si="4"/>
        <v>#REF!</v>
      </c>
      <c r="F92" s="101" t="e">
        <f t="shared" si="4"/>
        <v>#REF!</v>
      </c>
      <c r="G92" s="117" t="str">
        <f>+IFERROR(IF(B92="N",G91,+VLOOKUP(COUNTIF($B$9:B92,"S"),Auxiliar!$B$4:$C$11,2,FALSE)),"")</f>
        <v/>
      </c>
      <c r="H92" s="113" t="str">
        <f>+IF(G92="","",VLOOKUP(C92,Orçamento!$A$11:$C$27,2,FALSE))</f>
        <v/>
      </c>
      <c r="I92" s="70"/>
      <c r="J92" s="44"/>
      <c r="K92" s="199"/>
      <c r="L92" s="199"/>
      <c r="M92" s="199"/>
      <c r="N92" s="199"/>
      <c r="O92" s="200" t="str">
        <f t="shared" si="2"/>
        <v/>
      </c>
      <c r="P92" s="116"/>
      <c r="Q92" s="34"/>
    </row>
    <row r="93" spans="1:17" s="29" customFormat="1" ht="15.75" customHeight="1">
      <c r="A93" s="34"/>
      <c r="B93" s="43" t="str">
        <f>+IF(C92&gt;Beneficiários!$F$16,"S","N")</f>
        <v>S</v>
      </c>
      <c r="C93" s="43">
        <f>+COUNTIF($G$9:G93,G93)</f>
        <v>74</v>
      </c>
      <c r="D93" s="43">
        <f t="shared" si="3"/>
        <v>0</v>
      </c>
      <c r="E93" s="43" t="e">
        <f t="shared" si="4"/>
        <v>#REF!</v>
      </c>
      <c r="F93" s="101" t="e">
        <f t="shared" si="4"/>
        <v>#REF!</v>
      </c>
      <c r="G93" s="117" t="str">
        <f>+IFERROR(IF(B93="N",G92,+VLOOKUP(COUNTIF($B$9:B93,"S"),Auxiliar!$B$4:$C$11,2,FALSE)),"")</f>
        <v/>
      </c>
      <c r="H93" s="113" t="str">
        <f>+IF(G93="","",VLOOKUP(C93,Orçamento!$A$11:$C$27,2,FALSE))</f>
        <v/>
      </c>
      <c r="I93" s="70"/>
      <c r="J93" s="44"/>
      <c r="K93" s="199"/>
      <c r="L93" s="199"/>
      <c r="M93" s="199"/>
      <c r="N93" s="199"/>
      <c r="O93" s="200" t="str">
        <f t="shared" si="2"/>
        <v/>
      </c>
      <c r="P93" s="116"/>
      <c r="Q93" s="34"/>
    </row>
    <row r="94" spans="1:17" s="29" customFormat="1" ht="15.75" customHeight="1">
      <c r="A94" s="34"/>
      <c r="B94" s="43" t="str">
        <f>+IF(C93&gt;Beneficiários!$F$16,"S","N")</f>
        <v>S</v>
      </c>
      <c r="C94" s="43">
        <f>+COUNTIF($G$9:G94,G94)</f>
        <v>75</v>
      </c>
      <c r="D94" s="43">
        <f t="shared" si="3"/>
        <v>0</v>
      </c>
      <c r="E94" s="43" t="e">
        <f t="shared" si="4"/>
        <v>#REF!</v>
      </c>
      <c r="F94" s="101" t="e">
        <f t="shared" si="4"/>
        <v>#REF!</v>
      </c>
      <c r="G94" s="117" t="str">
        <f>+IFERROR(IF(B94="N",G93,+VLOOKUP(COUNTIF($B$9:B94,"S"),Auxiliar!$B$4:$C$11,2,FALSE)),"")</f>
        <v/>
      </c>
      <c r="H94" s="113" t="str">
        <f>+IF(G94="","",VLOOKUP(C94,Orçamento!$A$11:$C$27,2,FALSE))</f>
        <v/>
      </c>
      <c r="I94" s="70"/>
      <c r="J94" s="44"/>
      <c r="K94" s="199"/>
      <c r="L94" s="199"/>
      <c r="M94" s="199"/>
      <c r="N94" s="199"/>
      <c r="O94" s="200" t="str">
        <f t="shared" si="2"/>
        <v/>
      </c>
      <c r="P94" s="116"/>
      <c r="Q94" s="34"/>
    </row>
    <row r="95" spans="1:17" s="29" customFormat="1" ht="15.75" customHeight="1">
      <c r="A95" s="34"/>
      <c r="B95" s="43" t="str">
        <f>+IF(C94&gt;Beneficiários!$F$16,"S","N")</f>
        <v>S</v>
      </c>
      <c r="C95" s="43">
        <f>+COUNTIF($G$9:G95,G95)</f>
        <v>76</v>
      </c>
      <c r="D95" s="43">
        <f t="shared" si="3"/>
        <v>0</v>
      </c>
      <c r="E95" s="43" t="e">
        <f t="shared" si="4"/>
        <v>#REF!</v>
      </c>
      <c r="F95" s="101" t="e">
        <f t="shared" si="4"/>
        <v>#REF!</v>
      </c>
      <c r="G95" s="117" t="str">
        <f>+IFERROR(IF(B95="N",G94,+VLOOKUP(COUNTIF($B$9:B95,"S"),Auxiliar!$B$4:$C$11,2,FALSE)),"")</f>
        <v/>
      </c>
      <c r="H95" s="113" t="str">
        <f>+IF(G95="","",VLOOKUP(C95,Orçamento!$A$11:$C$27,2,FALSE))</f>
        <v/>
      </c>
      <c r="I95" s="70"/>
      <c r="J95" s="44"/>
      <c r="K95" s="199"/>
      <c r="L95" s="199"/>
      <c r="M95" s="199"/>
      <c r="N95" s="199"/>
      <c r="O95" s="200" t="str">
        <f t="shared" si="2"/>
        <v/>
      </c>
      <c r="P95" s="116"/>
      <c r="Q95" s="34"/>
    </row>
    <row r="96" spans="1:17" s="29" customFormat="1" ht="15.75" customHeight="1">
      <c r="A96" s="34"/>
      <c r="B96" s="43" t="str">
        <f>+IF(C95&gt;Beneficiários!$F$16,"S","N")</f>
        <v>S</v>
      </c>
      <c r="C96" s="43">
        <f>+COUNTIF($G$9:G96,G96)</f>
        <v>77</v>
      </c>
      <c r="D96" s="43">
        <f t="shared" si="3"/>
        <v>0</v>
      </c>
      <c r="E96" s="43" t="e">
        <f t="shared" si="4"/>
        <v>#REF!</v>
      </c>
      <c r="F96" s="101" t="e">
        <f t="shared" si="4"/>
        <v>#REF!</v>
      </c>
      <c r="G96" s="117" t="str">
        <f>+IFERROR(IF(B96="N",G95,+VLOOKUP(COUNTIF($B$9:B96,"S"),Auxiliar!$B$4:$C$11,2,FALSE)),"")</f>
        <v/>
      </c>
      <c r="H96" s="113" t="str">
        <f>+IF(G96="","",VLOOKUP(C96,Orçamento!$A$11:$C$27,2,FALSE))</f>
        <v/>
      </c>
      <c r="I96" s="70"/>
      <c r="J96" s="44"/>
      <c r="K96" s="199"/>
      <c r="L96" s="199"/>
      <c r="M96" s="199"/>
      <c r="N96" s="199"/>
      <c r="O96" s="200" t="str">
        <f t="shared" si="2"/>
        <v/>
      </c>
      <c r="P96" s="116"/>
      <c r="Q96" s="34"/>
    </row>
    <row r="97" spans="1:17" s="29" customFormat="1" ht="15.75" customHeight="1">
      <c r="A97" s="34"/>
      <c r="B97" s="43" t="str">
        <f>+IF(C96&gt;Beneficiários!$F$16,"S","N")</f>
        <v>S</v>
      </c>
      <c r="C97" s="43">
        <f>+COUNTIF($G$9:G97,G97)</f>
        <v>78</v>
      </c>
      <c r="D97" s="43">
        <f t="shared" si="3"/>
        <v>0</v>
      </c>
      <c r="E97" s="43" t="e">
        <f t="shared" si="4"/>
        <v>#REF!</v>
      </c>
      <c r="F97" s="101" t="e">
        <f t="shared" si="4"/>
        <v>#REF!</v>
      </c>
      <c r="G97" s="117" t="str">
        <f>+IFERROR(IF(B97="N",G96,+VLOOKUP(COUNTIF($B$9:B97,"S"),Auxiliar!$B$4:$C$11,2,FALSE)),"")</f>
        <v/>
      </c>
      <c r="H97" s="113" t="str">
        <f>+IF(G97="","",VLOOKUP(C97,Orçamento!$A$11:$C$27,2,FALSE))</f>
        <v/>
      </c>
      <c r="I97" s="70"/>
      <c r="J97" s="44"/>
      <c r="K97" s="199"/>
      <c r="L97" s="199"/>
      <c r="M97" s="199"/>
      <c r="N97" s="199"/>
      <c r="O97" s="200" t="str">
        <f t="shared" si="2"/>
        <v/>
      </c>
      <c r="P97" s="116"/>
      <c r="Q97" s="34"/>
    </row>
    <row r="98" spans="1:17" s="29" customFormat="1" ht="15.75" customHeight="1">
      <c r="A98" s="34"/>
      <c r="B98" s="43" t="str">
        <f>+IF(C97&gt;Beneficiários!$F$16,"S","N")</f>
        <v>S</v>
      </c>
      <c r="C98" s="43">
        <f>+COUNTIF($G$9:G98,G98)</f>
        <v>79</v>
      </c>
      <c r="D98" s="43">
        <f t="shared" si="3"/>
        <v>0</v>
      </c>
      <c r="E98" s="43" t="e">
        <f t="shared" si="4"/>
        <v>#REF!</v>
      </c>
      <c r="F98" s="101" t="e">
        <f t="shared" si="4"/>
        <v>#REF!</v>
      </c>
      <c r="G98" s="117" t="str">
        <f>+IFERROR(IF(B98="N",G97,+VLOOKUP(COUNTIF($B$9:B98,"S"),Auxiliar!$B$4:$C$11,2,FALSE)),"")</f>
        <v/>
      </c>
      <c r="H98" s="113" t="str">
        <f>+IF(G98="","",VLOOKUP(C98,Orçamento!$A$11:$C$27,2,FALSE))</f>
        <v/>
      </c>
      <c r="I98" s="70"/>
      <c r="J98" s="44"/>
      <c r="K98" s="199"/>
      <c r="L98" s="199"/>
      <c r="M98" s="199"/>
      <c r="N98" s="199"/>
      <c r="O98" s="200" t="str">
        <f t="shared" si="2"/>
        <v/>
      </c>
      <c r="P98" s="116"/>
      <c r="Q98" s="34"/>
    </row>
    <row r="99" spans="1:17" s="29" customFormat="1" ht="15.75" customHeight="1">
      <c r="A99" s="34"/>
      <c r="B99" s="43" t="str">
        <f>+IF(C98&gt;Beneficiários!$F$16,"S","N")</f>
        <v>S</v>
      </c>
      <c r="C99" s="43">
        <f>+COUNTIF($G$9:G99,G99)</f>
        <v>80</v>
      </c>
      <c r="D99" s="43">
        <f t="shared" si="3"/>
        <v>0</v>
      </c>
      <c r="E99" s="43" t="e">
        <f t="shared" si="4"/>
        <v>#REF!</v>
      </c>
      <c r="F99" s="101" t="e">
        <f t="shared" si="4"/>
        <v>#REF!</v>
      </c>
      <c r="G99" s="117" t="str">
        <f>+IFERROR(IF(B99="N",G98,+VLOOKUP(COUNTIF($B$9:B99,"S"),Auxiliar!$B$4:$C$11,2,FALSE)),"")</f>
        <v/>
      </c>
      <c r="H99" s="113" t="str">
        <f>+IF(G99="","",VLOOKUP(C99,Orçamento!$A$11:$C$27,2,FALSE))</f>
        <v/>
      </c>
      <c r="I99" s="70"/>
      <c r="J99" s="44"/>
      <c r="K99" s="199"/>
      <c r="L99" s="199"/>
      <c r="M99" s="199"/>
      <c r="N99" s="199"/>
      <c r="O99" s="200" t="str">
        <f t="shared" si="2"/>
        <v/>
      </c>
      <c r="P99" s="116"/>
      <c r="Q99" s="34"/>
    </row>
    <row r="100" spans="1:17" s="29" customFormat="1" ht="15.75" customHeight="1">
      <c r="A100" s="34"/>
      <c r="B100" s="43" t="str">
        <f>+IF(C99&gt;Beneficiários!$F$16,"S","N")</f>
        <v>S</v>
      </c>
      <c r="C100" s="43">
        <f>+COUNTIF($G$9:G100,G100)</f>
        <v>81</v>
      </c>
      <c r="D100" s="43">
        <f t="shared" si="3"/>
        <v>0</v>
      </c>
      <c r="E100" s="43" t="e">
        <f t="shared" si="4"/>
        <v>#REF!</v>
      </c>
      <c r="F100" s="101" t="e">
        <f t="shared" si="4"/>
        <v>#REF!</v>
      </c>
      <c r="G100" s="117" t="str">
        <f>+IFERROR(IF(B100="N",G99,+VLOOKUP(COUNTIF($B$9:B100,"S"),Auxiliar!$B$4:$C$11,2,FALSE)),"")</f>
        <v/>
      </c>
      <c r="H100" s="113" t="str">
        <f>+IF(G100="","",VLOOKUP(C100,Orçamento!$A$11:$C$27,2,FALSE))</f>
        <v/>
      </c>
      <c r="I100" s="70"/>
      <c r="J100" s="44"/>
      <c r="K100" s="199"/>
      <c r="L100" s="199"/>
      <c r="M100" s="199"/>
      <c r="N100" s="199"/>
      <c r="O100" s="200" t="str">
        <f t="shared" si="2"/>
        <v/>
      </c>
      <c r="P100" s="116"/>
      <c r="Q100" s="34"/>
    </row>
    <row r="101" spans="1:17" s="29" customFormat="1" ht="15.75" customHeight="1">
      <c r="A101" s="34"/>
      <c r="B101" s="43" t="str">
        <f>+IF(C100&gt;Beneficiários!$F$16,"S","N")</f>
        <v>S</v>
      </c>
      <c r="C101" s="43">
        <f>+COUNTIF($G$9:G101,G101)</f>
        <v>82</v>
      </c>
      <c r="D101" s="43">
        <f t="shared" si="3"/>
        <v>0</v>
      </c>
      <c r="E101" s="43" t="e">
        <f t="shared" si="4"/>
        <v>#REF!</v>
      </c>
      <c r="F101" s="101" t="e">
        <f t="shared" si="4"/>
        <v>#REF!</v>
      </c>
      <c r="G101" s="117" t="str">
        <f>+IFERROR(IF(B101="N",G100,+VLOOKUP(COUNTIF($B$9:B101,"S"),Auxiliar!$B$4:$C$11,2,FALSE)),"")</f>
        <v/>
      </c>
      <c r="H101" s="113" t="str">
        <f>+IF(G101="","",VLOOKUP(C101,Orçamento!$A$11:$C$27,2,FALSE))</f>
        <v/>
      </c>
      <c r="I101" s="70"/>
      <c r="J101" s="44"/>
      <c r="K101" s="199"/>
      <c r="L101" s="199"/>
      <c r="M101" s="199"/>
      <c r="N101" s="199"/>
      <c r="O101" s="200" t="str">
        <f t="shared" si="2"/>
        <v/>
      </c>
      <c r="P101" s="116"/>
      <c r="Q101" s="34"/>
    </row>
    <row r="102" spans="1:17" s="29" customFormat="1" ht="15.75" customHeight="1">
      <c r="A102" s="34"/>
      <c r="B102" s="43" t="str">
        <f>+IF(C101&gt;Beneficiários!$F$16,"S","N")</f>
        <v>S</v>
      </c>
      <c r="C102" s="43">
        <f>+COUNTIF($G$9:G102,G102)</f>
        <v>83</v>
      </c>
      <c r="D102" s="43">
        <f t="shared" si="3"/>
        <v>0</v>
      </c>
      <c r="E102" s="43" t="e">
        <f t="shared" si="4"/>
        <v>#REF!</v>
      </c>
      <c r="F102" s="101" t="e">
        <f t="shared" si="4"/>
        <v>#REF!</v>
      </c>
      <c r="G102" s="117" t="str">
        <f>+IFERROR(IF(B102="N",G101,+VLOOKUP(COUNTIF($B$9:B102,"S"),Auxiliar!$B$4:$C$11,2,FALSE)),"")</f>
        <v/>
      </c>
      <c r="H102" s="113" t="str">
        <f>+IF(G102="","",VLOOKUP(C102,Orçamento!$A$11:$C$27,2,FALSE))</f>
        <v/>
      </c>
      <c r="I102" s="70"/>
      <c r="J102" s="44"/>
      <c r="K102" s="199"/>
      <c r="L102" s="199"/>
      <c r="M102" s="199"/>
      <c r="N102" s="199"/>
      <c r="O102" s="200" t="str">
        <f t="shared" si="2"/>
        <v/>
      </c>
      <c r="P102" s="116"/>
      <c r="Q102" s="34"/>
    </row>
    <row r="103" spans="1:17" s="29" customFormat="1" ht="15.75" customHeight="1">
      <c r="A103" s="34"/>
      <c r="B103" s="43" t="str">
        <f>+IF(C102&gt;Beneficiários!$F$16,"S","N")</f>
        <v>S</v>
      </c>
      <c r="C103" s="43">
        <f>+COUNTIF($G$9:G103,G103)</f>
        <v>84</v>
      </c>
      <c r="D103" s="43">
        <f t="shared" si="3"/>
        <v>0</v>
      </c>
      <c r="E103" s="43" t="e">
        <f t="shared" si="4"/>
        <v>#REF!</v>
      </c>
      <c r="F103" s="101" t="e">
        <f t="shared" si="4"/>
        <v>#REF!</v>
      </c>
      <c r="G103" s="117" t="str">
        <f>+IFERROR(IF(B103="N",G102,+VLOOKUP(COUNTIF($B$9:B103,"S"),Auxiliar!$B$4:$C$11,2,FALSE)),"")</f>
        <v/>
      </c>
      <c r="H103" s="113" t="str">
        <f>+IF(G103="","",VLOOKUP(C103,Orçamento!$A$11:$C$27,2,FALSE))</f>
        <v/>
      </c>
      <c r="I103" s="70"/>
      <c r="J103" s="44"/>
      <c r="K103" s="199"/>
      <c r="L103" s="199"/>
      <c r="M103" s="199"/>
      <c r="N103" s="199"/>
      <c r="O103" s="200" t="str">
        <f t="shared" si="2"/>
        <v/>
      </c>
      <c r="P103" s="116"/>
      <c r="Q103" s="34"/>
    </row>
    <row r="104" spans="1:17" s="29" customFormat="1" ht="15.75" customHeight="1">
      <c r="A104" s="34"/>
      <c r="B104" s="43" t="str">
        <f>+IF(C103&gt;Beneficiários!$F$16,"S","N")</f>
        <v>S</v>
      </c>
      <c r="C104" s="43">
        <f>+COUNTIF($G$9:G104,G104)</f>
        <v>85</v>
      </c>
      <c r="D104" s="43">
        <f t="shared" si="3"/>
        <v>0</v>
      </c>
      <c r="E104" s="43" t="e">
        <f t="shared" si="4"/>
        <v>#REF!</v>
      </c>
      <c r="F104" s="101" t="e">
        <f t="shared" si="4"/>
        <v>#REF!</v>
      </c>
      <c r="G104" s="117" t="str">
        <f>+IFERROR(IF(B104="N",G103,+VLOOKUP(COUNTIF($B$9:B104,"S"),Auxiliar!$B$4:$C$11,2,FALSE)),"")</f>
        <v/>
      </c>
      <c r="H104" s="113" t="str">
        <f>+IF(G104="","",VLOOKUP(C104,Orçamento!$A$11:$C$27,2,FALSE))</f>
        <v/>
      </c>
      <c r="I104" s="70"/>
      <c r="J104" s="44"/>
      <c r="K104" s="199"/>
      <c r="L104" s="199"/>
      <c r="M104" s="199"/>
      <c r="N104" s="199"/>
      <c r="O104" s="200" t="str">
        <f t="shared" si="2"/>
        <v/>
      </c>
      <c r="P104" s="116"/>
      <c r="Q104" s="34"/>
    </row>
    <row r="105" spans="1:17" s="29" customFormat="1" ht="15.75" customHeight="1">
      <c r="A105" s="34"/>
      <c r="B105" s="43" t="str">
        <f>+IF(C104&gt;Beneficiários!$F$16,"S","N")</f>
        <v>S</v>
      </c>
      <c r="C105" s="43">
        <f>+COUNTIF($G$9:G105,G105)</f>
        <v>86</v>
      </c>
      <c r="D105" s="43">
        <f t="shared" si="3"/>
        <v>0</v>
      </c>
      <c r="E105" s="43" t="e">
        <f t="shared" si="4"/>
        <v>#REF!</v>
      </c>
      <c r="F105" s="101" t="e">
        <f t="shared" si="4"/>
        <v>#REF!</v>
      </c>
      <c r="G105" s="117" t="str">
        <f>+IFERROR(IF(B105="N",G104,+VLOOKUP(COUNTIF($B$9:B105,"S"),Auxiliar!$B$4:$C$11,2,FALSE)),"")</f>
        <v/>
      </c>
      <c r="H105" s="113" t="str">
        <f>+IF(G105="","",VLOOKUP(C105,Orçamento!$A$11:$C$27,2,FALSE))</f>
        <v/>
      </c>
      <c r="I105" s="70"/>
      <c r="J105" s="44"/>
      <c r="K105" s="199"/>
      <c r="L105" s="199"/>
      <c r="M105" s="199"/>
      <c r="N105" s="199"/>
      <c r="O105" s="200" t="str">
        <f t="shared" si="2"/>
        <v/>
      </c>
      <c r="P105" s="116"/>
      <c r="Q105" s="34"/>
    </row>
    <row r="106" spans="1:17" s="29" customFormat="1" ht="15.75" customHeight="1">
      <c r="A106" s="34"/>
      <c r="B106" s="43" t="str">
        <f>+IF(C105&gt;Beneficiários!$F$16,"S","N")</f>
        <v>S</v>
      </c>
      <c r="C106" s="43">
        <f>+COUNTIF($G$9:G106,G106)</f>
        <v>87</v>
      </c>
      <c r="D106" s="43">
        <f t="shared" si="3"/>
        <v>0</v>
      </c>
      <c r="E106" s="43" t="e">
        <f t="shared" si="4"/>
        <v>#REF!</v>
      </c>
      <c r="F106" s="101" t="e">
        <f t="shared" si="4"/>
        <v>#REF!</v>
      </c>
      <c r="G106" s="117" t="str">
        <f>+IFERROR(IF(B106="N",G105,+VLOOKUP(COUNTIF($B$9:B106,"S"),Auxiliar!$B$4:$C$11,2,FALSE)),"")</f>
        <v/>
      </c>
      <c r="H106" s="113" t="str">
        <f>+IF(G106="","",VLOOKUP(C106,Orçamento!$A$11:$C$27,2,FALSE))</f>
        <v/>
      </c>
      <c r="I106" s="70"/>
      <c r="J106" s="44"/>
      <c r="K106" s="199"/>
      <c r="L106" s="199"/>
      <c r="M106" s="199"/>
      <c r="N106" s="199"/>
      <c r="O106" s="200" t="str">
        <f t="shared" si="2"/>
        <v/>
      </c>
      <c r="P106" s="116"/>
      <c r="Q106" s="34"/>
    </row>
    <row r="107" spans="1:17" s="29" customFormat="1" ht="15.75" customHeight="1">
      <c r="A107" s="34"/>
      <c r="B107" s="43" t="str">
        <f>+IF(C106&gt;Beneficiários!$F$16,"S","N")</f>
        <v>S</v>
      </c>
      <c r="C107" s="43">
        <f>+COUNTIF($G$9:G107,G107)</f>
        <v>88</v>
      </c>
      <c r="D107" s="43">
        <f t="shared" si="3"/>
        <v>0</v>
      </c>
      <c r="E107" s="43" t="e">
        <f t="shared" si="4"/>
        <v>#REF!</v>
      </c>
      <c r="F107" s="101" t="e">
        <f t="shared" si="4"/>
        <v>#REF!</v>
      </c>
      <c r="G107" s="117" t="str">
        <f>+IFERROR(IF(B107="N",G106,+VLOOKUP(COUNTIF($B$9:B107,"S"),Auxiliar!$B$4:$C$11,2,FALSE)),"")</f>
        <v/>
      </c>
      <c r="H107" s="113" t="str">
        <f>+IF(G107="","",VLOOKUP(C107,Orçamento!$A$11:$C$27,2,FALSE))</f>
        <v/>
      </c>
      <c r="I107" s="70"/>
      <c r="J107" s="44"/>
      <c r="K107" s="199"/>
      <c r="L107" s="199"/>
      <c r="M107" s="199"/>
      <c r="N107" s="199"/>
      <c r="O107" s="200" t="str">
        <f t="shared" si="2"/>
        <v/>
      </c>
      <c r="P107" s="116"/>
      <c r="Q107" s="34"/>
    </row>
    <row r="108" spans="1:17" s="29" customFormat="1" ht="15.75" customHeight="1">
      <c r="A108" s="34"/>
      <c r="B108" s="43" t="str">
        <f>+IF(C107&gt;Beneficiários!$F$16,"S","N")</f>
        <v>S</v>
      </c>
      <c r="C108" s="43">
        <f>+COUNTIF($G$9:G108,G108)</f>
        <v>89</v>
      </c>
      <c r="D108" s="43">
        <f t="shared" si="3"/>
        <v>0</v>
      </c>
      <c r="E108" s="43" t="e">
        <f t="shared" si="4"/>
        <v>#REF!</v>
      </c>
      <c r="F108" s="101" t="e">
        <f t="shared" si="4"/>
        <v>#REF!</v>
      </c>
      <c r="G108" s="117" t="str">
        <f>+IFERROR(IF(B108="N",G107,+VLOOKUP(COUNTIF($B$9:B108,"S"),Auxiliar!$B$4:$C$11,2,FALSE)),"")</f>
        <v/>
      </c>
      <c r="H108" s="113" t="str">
        <f>+IF(G108="","",VLOOKUP(C108,Orçamento!$A$11:$C$27,2,FALSE))</f>
        <v/>
      </c>
      <c r="I108" s="70"/>
      <c r="J108" s="44"/>
      <c r="K108" s="199"/>
      <c r="L108" s="199"/>
      <c r="M108" s="199"/>
      <c r="N108" s="199"/>
      <c r="O108" s="200" t="str">
        <f t="shared" si="2"/>
        <v/>
      </c>
      <c r="P108" s="116"/>
      <c r="Q108" s="34"/>
    </row>
    <row r="109" spans="1:17" s="29" customFormat="1" ht="15.75" customHeight="1">
      <c r="A109" s="34"/>
      <c r="B109" s="43" t="str">
        <f>+IF(C108&gt;Beneficiários!$F$16,"S","N")</f>
        <v>S</v>
      </c>
      <c r="C109" s="43">
        <f>+COUNTIF($G$9:G109,G109)</f>
        <v>90</v>
      </c>
      <c r="D109" s="43">
        <f t="shared" si="3"/>
        <v>0</v>
      </c>
      <c r="E109" s="43" t="e">
        <f t="shared" si="4"/>
        <v>#REF!</v>
      </c>
      <c r="F109" s="101" t="e">
        <f t="shared" si="4"/>
        <v>#REF!</v>
      </c>
      <c r="G109" s="117" t="str">
        <f>+IFERROR(IF(B109="N",G108,+VLOOKUP(COUNTIF($B$9:B109,"S"),Auxiliar!$B$4:$C$11,2,FALSE)),"")</f>
        <v/>
      </c>
      <c r="H109" s="113" t="str">
        <f>+IF(G109="","",VLOOKUP(C109,Orçamento!$A$11:$C$27,2,FALSE))</f>
        <v/>
      </c>
      <c r="I109" s="70"/>
      <c r="J109" s="44"/>
      <c r="K109" s="199"/>
      <c r="L109" s="199"/>
      <c r="M109" s="199"/>
      <c r="N109" s="199"/>
      <c r="O109" s="200" t="str">
        <f t="shared" si="2"/>
        <v/>
      </c>
      <c r="P109" s="116"/>
      <c r="Q109" s="34"/>
    </row>
    <row r="110" spans="1:17" s="29" customFormat="1" ht="15.75" customHeight="1">
      <c r="A110" s="34"/>
      <c r="B110" s="43" t="str">
        <f>+IF(C109&gt;Beneficiários!$F$16,"S","N")</f>
        <v>S</v>
      </c>
      <c r="C110" s="43">
        <f>+COUNTIF($G$9:G110,G110)</f>
        <v>91</v>
      </c>
      <c r="D110" s="43">
        <f t="shared" si="3"/>
        <v>0</v>
      </c>
      <c r="E110" s="43" t="e">
        <f t="shared" si="4"/>
        <v>#REF!</v>
      </c>
      <c r="F110" s="101" t="e">
        <f t="shared" si="4"/>
        <v>#REF!</v>
      </c>
      <c r="G110" s="117" t="str">
        <f>+IFERROR(IF(B110="N",G109,+VLOOKUP(COUNTIF($B$9:B110,"S"),Auxiliar!$B$4:$C$11,2,FALSE)),"")</f>
        <v/>
      </c>
      <c r="H110" s="113" t="str">
        <f>+IF(G110="","",VLOOKUP(C110,Orçamento!$A$11:$C$27,2,FALSE))</f>
        <v/>
      </c>
      <c r="I110" s="70"/>
      <c r="J110" s="44"/>
      <c r="K110" s="199"/>
      <c r="L110" s="199"/>
      <c r="M110" s="199"/>
      <c r="N110" s="199"/>
      <c r="O110" s="200" t="str">
        <f t="shared" si="2"/>
        <v/>
      </c>
      <c r="P110" s="116"/>
      <c r="Q110" s="34"/>
    </row>
    <row r="111" spans="1:17" s="29" customFormat="1" ht="15.75" customHeight="1">
      <c r="A111" s="34"/>
      <c r="B111" s="43" t="str">
        <f>+IF(C110&gt;Beneficiários!$F$16,"S","N")</f>
        <v>S</v>
      </c>
      <c r="C111" s="43">
        <f>+COUNTIF($G$9:G111,G111)</f>
        <v>92</v>
      </c>
      <c r="D111" s="43">
        <f t="shared" si="3"/>
        <v>0</v>
      </c>
      <c r="E111" s="43" t="e">
        <f t="shared" si="4"/>
        <v>#REF!</v>
      </c>
      <c r="F111" s="101" t="e">
        <f t="shared" si="4"/>
        <v>#REF!</v>
      </c>
      <c r="G111" s="117" t="str">
        <f>+IFERROR(IF(B111="N",G110,+VLOOKUP(COUNTIF($B$9:B111,"S"),Auxiliar!$B$4:$C$11,2,FALSE)),"")</f>
        <v/>
      </c>
      <c r="H111" s="113" t="str">
        <f>+IF(G111="","",VLOOKUP(C111,Orçamento!$A$11:$C$27,2,FALSE))</f>
        <v/>
      </c>
      <c r="I111" s="70"/>
      <c r="J111" s="44"/>
      <c r="K111" s="199"/>
      <c r="L111" s="199"/>
      <c r="M111" s="199"/>
      <c r="N111" s="199"/>
      <c r="O111" s="200" t="str">
        <f t="shared" si="2"/>
        <v/>
      </c>
      <c r="P111" s="116"/>
      <c r="Q111" s="34"/>
    </row>
    <row r="112" spans="1:17" s="29" customFormat="1" ht="15.75" customHeight="1">
      <c r="A112" s="34"/>
      <c r="B112" s="43" t="str">
        <f>+IF(C111&gt;Beneficiários!$F$16,"S","N")</f>
        <v>S</v>
      </c>
      <c r="C112" s="43">
        <f>+COUNTIF($G$9:G112,G112)</f>
        <v>93</v>
      </c>
      <c r="D112" s="43">
        <f t="shared" si="3"/>
        <v>0</v>
      </c>
      <c r="E112" s="43" t="e">
        <f t="shared" si="4"/>
        <v>#REF!</v>
      </c>
      <c r="F112" s="101" t="e">
        <f t="shared" si="4"/>
        <v>#REF!</v>
      </c>
      <c r="G112" s="117" t="str">
        <f>+IFERROR(IF(B112="N",G111,+VLOOKUP(COUNTIF($B$9:B112,"S"),Auxiliar!$B$4:$C$11,2,FALSE)),"")</f>
        <v/>
      </c>
      <c r="H112" s="113" t="str">
        <f>+IF(G112="","",VLOOKUP(C112,Orçamento!$A$11:$C$27,2,FALSE))</f>
        <v/>
      </c>
      <c r="I112" s="70"/>
      <c r="J112" s="44"/>
      <c r="K112" s="199"/>
      <c r="L112" s="199"/>
      <c r="M112" s="199"/>
      <c r="N112" s="199"/>
      <c r="O112" s="200" t="str">
        <f t="shared" si="2"/>
        <v/>
      </c>
      <c r="P112" s="116"/>
      <c r="Q112" s="34"/>
    </row>
    <row r="113" spans="1:19" s="29" customFormat="1" ht="15.75" customHeight="1">
      <c r="A113" s="34"/>
      <c r="B113" s="43" t="str">
        <f>+IF(C112&gt;Beneficiários!$F$16,"S","N")</f>
        <v>S</v>
      </c>
      <c r="C113" s="43">
        <f>+COUNTIF($G$9:G113,G113)</f>
        <v>94</v>
      </c>
      <c r="D113" s="43">
        <f t="shared" si="3"/>
        <v>0</v>
      </c>
      <c r="E113" s="43" t="e">
        <f t="shared" si="4"/>
        <v>#REF!</v>
      </c>
      <c r="F113" s="101" t="e">
        <f t="shared" si="4"/>
        <v>#REF!</v>
      </c>
      <c r="G113" s="117" t="str">
        <f>+IFERROR(IF(B113="N",G112,+VLOOKUP(COUNTIF($B$9:B113,"S"),Auxiliar!$B$4:$C$11,2,FALSE)),"")</f>
        <v/>
      </c>
      <c r="H113" s="113" t="str">
        <f>+IF(G113="","",VLOOKUP(C113,Orçamento!$A$11:$C$27,2,FALSE))</f>
        <v/>
      </c>
      <c r="I113" s="70"/>
      <c r="J113" s="44"/>
      <c r="K113" s="199"/>
      <c r="L113" s="199"/>
      <c r="M113" s="199"/>
      <c r="N113" s="199"/>
      <c r="O113" s="200" t="str">
        <f t="shared" si="2"/>
        <v/>
      </c>
      <c r="P113" s="116"/>
      <c r="Q113" s="34"/>
    </row>
    <row r="114" spans="1:19" s="29" customFormat="1" ht="15.75" customHeight="1">
      <c r="A114" s="34"/>
      <c r="B114" s="43" t="str">
        <f>+IF(C113&gt;Beneficiários!$F$16,"S","N")</f>
        <v>S</v>
      </c>
      <c r="C114" s="43">
        <f>+COUNTIF($G$9:G114,G114)</f>
        <v>95</v>
      </c>
      <c r="D114" s="43">
        <f t="shared" si="3"/>
        <v>0</v>
      </c>
      <c r="E114" s="43" t="e">
        <f t="shared" si="4"/>
        <v>#REF!</v>
      </c>
      <c r="F114" s="101" t="e">
        <f t="shared" si="4"/>
        <v>#REF!</v>
      </c>
      <c r="G114" s="117" t="str">
        <f>+IFERROR(IF(B114="N",G113,+VLOOKUP(COUNTIF($B$9:B114,"S"),Auxiliar!$B$4:$C$11,2,FALSE)),"")</f>
        <v/>
      </c>
      <c r="H114" s="113" t="str">
        <f>+IF(G114="","",VLOOKUP(C114,Orçamento!$A$11:$C$27,2,FALSE))</f>
        <v/>
      </c>
      <c r="I114" s="70"/>
      <c r="J114" s="44"/>
      <c r="K114" s="199"/>
      <c r="L114" s="199"/>
      <c r="M114" s="199"/>
      <c r="N114" s="199"/>
      <c r="O114" s="200" t="str">
        <f t="shared" ref="O114:O177" si="5">+IF(SUM(K114:N114)=0,"",SUM(K114:N114))</f>
        <v/>
      </c>
      <c r="P114" s="116"/>
      <c r="Q114" s="34"/>
    </row>
    <row r="115" spans="1:19" s="96" customFormat="1" ht="15.75" customHeight="1">
      <c r="A115" s="34"/>
      <c r="B115" s="43" t="str">
        <f>+IF(C114&gt;Beneficiários!$F$16,"S","N")</f>
        <v>S</v>
      </c>
      <c r="C115" s="43">
        <f>+COUNTIF($G$9:G115,G115)</f>
        <v>96</v>
      </c>
      <c r="D115" s="43">
        <f t="shared" ref="D115:D178" si="6">+D114</f>
        <v>0</v>
      </c>
      <c r="E115" s="43" t="e">
        <f t="shared" ref="E115:F178" si="7">+E114</f>
        <v>#REF!</v>
      </c>
      <c r="F115" s="101" t="e">
        <f t="shared" si="7"/>
        <v>#REF!</v>
      </c>
      <c r="G115" s="117" t="str">
        <f>+IFERROR(IF(B115="N",G114,+VLOOKUP(COUNTIF($B$9:B115,"S"),Auxiliar!$B$4:$C$11,2,FALSE)),"")</f>
        <v/>
      </c>
      <c r="H115" s="113" t="str">
        <f>+IF(G115="","",VLOOKUP(C115,Orçamento!$A$11:$C$27,2,FALSE))</f>
        <v/>
      </c>
      <c r="I115" s="70"/>
      <c r="J115" s="44"/>
      <c r="K115" s="199"/>
      <c r="L115" s="199"/>
      <c r="M115" s="199"/>
      <c r="N115" s="199"/>
      <c r="O115" s="200" t="str">
        <f t="shared" si="5"/>
        <v/>
      </c>
      <c r="P115" s="116"/>
      <c r="Q115" s="34"/>
      <c r="R115" s="29"/>
      <c r="S115" s="29"/>
    </row>
    <row r="116" spans="1:19" s="96" customFormat="1" ht="15.75" customHeight="1">
      <c r="A116" s="34"/>
      <c r="B116" s="43" t="str">
        <f>+IF(C115&gt;Beneficiários!$F$16,"S","N")</f>
        <v>S</v>
      </c>
      <c r="C116" s="43">
        <f>+COUNTIF($G$9:G116,G116)</f>
        <v>97</v>
      </c>
      <c r="D116" s="43">
        <f t="shared" si="6"/>
        <v>0</v>
      </c>
      <c r="E116" s="43" t="e">
        <f t="shared" si="7"/>
        <v>#REF!</v>
      </c>
      <c r="F116" s="101" t="e">
        <f t="shared" si="7"/>
        <v>#REF!</v>
      </c>
      <c r="G116" s="117" t="str">
        <f>+IFERROR(IF(B116="N",G115,+VLOOKUP(COUNTIF($B$9:B116,"S"),Auxiliar!$B$4:$C$11,2,FALSE)),"")</f>
        <v/>
      </c>
      <c r="H116" s="113" t="str">
        <f>+IF(G116="","",VLOOKUP(C116,Orçamento!$A$11:$C$27,2,FALSE))</f>
        <v/>
      </c>
      <c r="I116" s="70"/>
      <c r="J116" s="44"/>
      <c r="K116" s="199"/>
      <c r="L116" s="199"/>
      <c r="M116" s="199"/>
      <c r="N116" s="199"/>
      <c r="O116" s="200" t="str">
        <f t="shared" si="5"/>
        <v/>
      </c>
      <c r="P116" s="116"/>
      <c r="Q116" s="34"/>
      <c r="R116" s="29"/>
      <c r="S116" s="29"/>
    </row>
    <row r="117" spans="1:19" s="96" customFormat="1" ht="15.75" customHeight="1">
      <c r="A117" s="34"/>
      <c r="B117" s="43" t="str">
        <f>+IF(C116&gt;Beneficiários!$F$16,"S","N")</f>
        <v>S</v>
      </c>
      <c r="C117" s="43">
        <f>+COUNTIF($G$9:G117,G117)</f>
        <v>98</v>
      </c>
      <c r="D117" s="43">
        <f t="shared" si="6"/>
        <v>0</v>
      </c>
      <c r="E117" s="43" t="e">
        <f t="shared" si="7"/>
        <v>#REF!</v>
      </c>
      <c r="F117" s="101" t="e">
        <f t="shared" si="7"/>
        <v>#REF!</v>
      </c>
      <c r="G117" s="117" t="str">
        <f>+IFERROR(IF(B117="N",G116,+VLOOKUP(COUNTIF($B$9:B117,"S"),Auxiliar!$B$4:$C$11,2,FALSE)),"")</f>
        <v/>
      </c>
      <c r="H117" s="113" t="str">
        <f>+IF(G117="","",VLOOKUP(C117,Orçamento!$A$11:$C$27,2,FALSE))</f>
        <v/>
      </c>
      <c r="I117" s="70"/>
      <c r="J117" s="44"/>
      <c r="K117" s="199"/>
      <c r="L117" s="199"/>
      <c r="M117" s="199"/>
      <c r="N117" s="199"/>
      <c r="O117" s="200" t="str">
        <f t="shared" si="5"/>
        <v/>
      </c>
      <c r="P117" s="116"/>
      <c r="Q117" s="34"/>
      <c r="R117" s="29"/>
      <c r="S117" s="29"/>
    </row>
    <row r="118" spans="1:19" s="96" customFormat="1" ht="15.75" customHeight="1">
      <c r="A118" s="34"/>
      <c r="B118" s="43" t="str">
        <f>+IF(C117&gt;Beneficiários!$F$16,"S","N")</f>
        <v>S</v>
      </c>
      <c r="C118" s="43">
        <f>+COUNTIF($G$9:G118,G118)</f>
        <v>99</v>
      </c>
      <c r="D118" s="43">
        <f t="shared" si="6"/>
        <v>0</v>
      </c>
      <c r="E118" s="43" t="e">
        <f t="shared" si="7"/>
        <v>#REF!</v>
      </c>
      <c r="F118" s="101" t="e">
        <f t="shared" si="7"/>
        <v>#REF!</v>
      </c>
      <c r="G118" s="117" t="str">
        <f>+IFERROR(IF(B118="N",G117,+VLOOKUP(COUNTIF($B$9:B118,"S"),Auxiliar!$B$4:$C$11,2,FALSE)),"")</f>
        <v/>
      </c>
      <c r="H118" s="113" t="str">
        <f>+IF(G118="","",VLOOKUP(C118,Orçamento!$A$11:$C$27,2,FALSE))</f>
        <v/>
      </c>
      <c r="I118" s="70"/>
      <c r="J118" s="44"/>
      <c r="K118" s="199"/>
      <c r="L118" s="199"/>
      <c r="M118" s="199"/>
      <c r="N118" s="199"/>
      <c r="O118" s="200" t="str">
        <f t="shared" si="5"/>
        <v/>
      </c>
      <c r="P118" s="116"/>
      <c r="Q118" s="34"/>
      <c r="R118" s="29"/>
      <c r="S118" s="29"/>
    </row>
    <row r="119" spans="1:19" s="96" customFormat="1" ht="15.75" customHeight="1">
      <c r="A119" s="34"/>
      <c r="B119" s="43" t="str">
        <f>+IF(C118&gt;Beneficiários!$F$16,"S","N")</f>
        <v>S</v>
      </c>
      <c r="C119" s="43">
        <f>+COUNTIF($G$9:G119,G119)</f>
        <v>100</v>
      </c>
      <c r="D119" s="43">
        <f t="shared" si="6"/>
        <v>0</v>
      </c>
      <c r="E119" s="43" t="e">
        <f t="shared" si="7"/>
        <v>#REF!</v>
      </c>
      <c r="F119" s="101" t="e">
        <f t="shared" si="7"/>
        <v>#REF!</v>
      </c>
      <c r="G119" s="117" t="str">
        <f>+IFERROR(IF(B119="N",G118,+VLOOKUP(COUNTIF($B$9:B119,"S"),Auxiliar!$B$4:$C$11,2,FALSE)),"")</f>
        <v/>
      </c>
      <c r="H119" s="113" t="str">
        <f>+IF(G119="","",VLOOKUP(C119,Orçamento!$A$11:$C$27,2,FALSE))</f>
        <v/>
      </c>
      <c r="I119" s="70"/>
      <c r="J119" s="44"/>
      <c r="K119" s="199"/>
      <c r="L119" s="199"/>
      <c r="M119" s="199"/>
      <c r="N119" s="199"/>
      <c r="O119" s="200" t="str">
        <f t="shared" si="5"/>
        <v/>
      </c>
      <c r="P119" s="116"/>
      <c r="Q119" s="34"/>
      <c r="R119" s="29"/>
      <c r="S119" s="29"/>
    </row>
    <row r="120" spans="1:19" s="96" customFormat="1" ht="15.75" customHeight="1">
      <c r="A120" s="34"/>
      <c r="B120" s="43" t="str">
        <f>+IF(C119&gt;Beneficiários!$F$16,"S","N")</f>
        <v>S</v>
      </c>
      <c r="C120" s="43">
        <f>+COUNTIF($G$9:G120,G120)</f>
        <v>101</v>
      </c>
      <c r="D120" s="43">
        <f t="shared" si="6"/>
        <v>0</v>
      </c>
      <c r="E120" s="43" t="e">
        <f t="shared" si="7"/>
        <v>#REF!</v>
      </c>
      <c r="F120" s="101" t="e">
        <f t="shared" si="7"/>
        <v>#REF!</v>
      </c>
      <c r="G120" s="117" t="str">
        <f>+IFERROR(IF(B120="N",G119,+VLOOKUP(COUNTIF($B$9:B120,"S"),Auxiliar!$B$4:$C$11,2,FALSE)),"")</f>
        <v/>
      </c>
      <c r="H120" s="113" t="str">
        <f>+IF(G120="","",VLOOKUP(C120,Orçamento!$A$11:$C$27,2,FALSE))</f>
        <v/>
      </c>
      <c r="I120" s="70"/>
      <c r="J120" s="44"/>
      <c r="K120" s="199"/>
      <c r="L120" s="199"/>
      <c r="M120" s="199"/>
      <c r="N120" s="199"/>
      <c r="O120" s="200" t="str">
        <f t="shared" si="5"/>
        <v/>
      </c>
      <c r="P120" s="116"/>
      <c r="Q120" s="34"/>
      <c r="R120" s="29"/>
      <c r="S120" s="29"/>
    </row>
    <row r="121" spans="1:19" s="96" customFormat="1" ht="15.75" customHeight="1">
      <c r="A121" s="34"/>
      <c r="B121" s="43" t="str">
        <f>+IF(C120&gt;Beneficiários!$F$16,"S","N")</f>
        <v>S</v>
      </c>
      <c r="C121" s="43">
        <f>+COUNTIF($G$9:G121,G121)</f>
        <v>102</v>
      </c>
      <c r="D121" s="43">
        <f t="shared" si="6"/>
        <v>0</v>
      </c>
      <c r="E121" s="43" t="e">
        <f t="shared" si="7"/>
        <v>#REF!</v>
      </c>
      <c r="F121" s="101" t="e">
        <f t="shared" si="7"/>
        <v>#REF!</v>
      </c>
      <c r="G121" s="117" t="str">
        <f>+IFERROR(IF(B121="N",G120,+VLOOKUP(COUNTIF($B$9:B121,"S"),Auxiliar!$B$4:$C$11,2,FALSE)),"")</f>
        <v/>
      </c>
      <c r="H121" s="113" t="str">
        <f>+IF(G121="","",VLOOKUP(C121,Orçamento!$A$11:$C$27,2,FALSE))</f>
        <v/>
      </c>
      <c r="I121" s="70"/>
      <c r="J121" s="44"/>
      <c r="K121" s="199"/>
      <c r="L121" s="199"/>
      <c r="M121" s="199"/>
      <c r="N121" s="199"/>
      <c r="O121" s="200" t="str">
        <f t="shared" si="5"/>
        <v/>
      </c>
      <c r="P121" s="116"/>
      <c r="Q121" s="34"/>
      <c r="R121" s="29"/>
      <c r="S121" s="29"/>
    </row>
    <row r="122" spans="1:19" s="96" customFormat="1" ht="15.75" customHeight="1">
      <c r="A122" s="34"/>
      <c r="B122" s="43" t="str">
        <f>+IF(C121&gt;Beneficiários!$F$16,"S","N")</f>
        <v>S</v>
      </c>
      <c r="C122" s="43">
        <f>+COUNTIF($G$9:G122,G122)</f>
        <v>103</v>
      </c>
      <c r="D122" s="43">
        <f t="shared" si="6"/>
        <v>0</v>
      </c>
      <c r="E122" s="43" t="e">
        <f t="shared" si="7"/>
        <v>#REF!</v>
      </c>
      <c r="F122" s="101" t="e">
        <f t="shared" si="7"/>
        <v>#REF!</v>
      </c>
      <c r="G122" s="117" t="str">
        <f>+IFERROR(IF(B122="N",G121,+VLOOKUP(COUNTIF($B$9:B122,"S"),Auxiliar!$B$4:$C$11,2,FALSE)),"")</f>
        <v/>
      </c>
      <c r="H122" s="113" t="str">
        <f>+IF(G122="","",VLOOKUP(C122,Orçamento!$A$11:$C$27,2,FALSE))</f>
        <v/>
      </c>
      <c r="I122" s="70"/>
      <c r="J122" s="44"/>
      <c r="K122" s="199"/>
      <c r="L122" s="199"/>
      <c r="M122" s="199"/>
      <c r="N122" s="199"/>
      <c r="O122" s="200" t="str">
        <f t="shared" si="5"/>
        <v/>
      </c>
      <c r="P122" s="116"/>
      <c r="Q122" s="34"/>
      <c r="R122" s="29"/>
      <c r="S122" s="29"/>
    </row>
    <row r="123" spans="1:19" s="96" customFormat="1" ht="15.75" customHeight="1">
      <c r="A123" s="34"/>
      <c r="B123" s="43" t="str">
        <f>+IF(C122&gt;Beneficiários!$F$16,"S","N")</f>
        <v>S</v>
      </c>
      <c r="C123" s="43">
        <f>+COUNTIF($G$9:G123,G123)</f>
        <v>104</v>
      </c>
      <c r="D123" s="43">
        <f t="shared" si="6"/>
        <v>0</v>
      </c>
      <c r="E123" s="43" t="e">
        <f t="shared" si="7"/>
        <v>#REF!</v>
      </c>
      <c r="F123" s="101" t="e">
        <f t="shared" si="7"/>
        <v>#REF!</v>
      </c>
      <c r="G123" s="117" t="str">
        <f>+IFERROR(IF(B123="N",G122,+VLOOKUP(COUNTIF($B$9:B123,"S"),Auxiliar!$B$4:$C$11,2,FALSE)),"")</f>
        <v/>
      </c>
      <c r="H123" s="113" t="str">
        <f>+IF(G123="","",VLOOKUP(C123,Orçamento!$A$11:$C$27,2,FALSE))</f>
        <v/>
      </c>
      <c r="I123" s="70"/>
      <c r="J123" s="44"/>
      <c r="K123" s="199"/>
      <c r="L123" s="199"/>
      <c r="M123" s="199"/>
      <c r="N123" s="199"/>
      <c r="O123" s="200" t="str">
        <f t="shared" si="5"/>
        <v/>
      </c>
      <c r="P123" s="116"/>
      <c r="Q123" s="34"/>
      <c r="R123" s="29"/>
      <c r="S123" s="29"/>
    </row>
    <row r="124" spans="1:19" s="96" customFormat="1" ht="15.75" customHeight="1">
      <c r="A124" s="34"/>
      <c r="B124" s="43" t="str">
        <f>+IF(C123&gt;Beneficiários!$F$16,"S","N")</f>
        <v>S</v>
      </c>
      <c r="C124" s="43">
        <f>+COUNTIF($G$9:G124,G124)</f>
        <v>105</v>
      </c>
      <c r="D124" s="43">
        <f t="shared" si="6"/>
        <v>0</v>
      </c>
      <c r="E124" s="43" t="e">
        <f t="shared" si="7"/>
        <v>#REF!</v>
      </c>
      <c r="F124" s="101" t="e">
        <f t="shared" si="7"/>
        <v>#REF!</v>
      </c>
      <c r="G124" s="117" t="str">
        <f>+IFERROR(IF(B124="N",G123,+VLOOKUP(COUNTIF($B$9:B124,"S"),Auxiliar!$B$4:$C$11,2,FALSE)),"")</f>
        <v/>
      </c>
      <c r="H124" s="113" t="str">
        <f>+IF(G124="","",VLOOKUP(C124,Orçamento!$A$11:$C$27,2,FALSE))</f>
        <v/>
      </c>
      <c r="I124" s="70"/>
      <c r="J124" s="44"/>
      <c r="K124" s="199"/>
      <c r="L124" s="199"/>
      <c r="M124" s="199"/>
      <c r="N124" s="199"/>
      <c r="O124" s="200" t="str">
        <f t="shared" si="5"/>
        <v/>
      </c>
      <c r="P124" s="116"/>
      <c r="Q124" s="34"/>
      <c r="R124" s="29"/>
      <c r="S124" s="29"/>
    </row>
    <row r="125" spans="1:19" s="96" customFormat="1" ht="15.75" customHeight="1">
      <c r="A125" s="34"/>
      <c r="B125" s="43" t="str">
        <f>+IF(C124&gt;Beneficiários!$F$16,"S","N")</f>
        <v>S</v>
      </c>
      <c r="C125" s="43">
        <f>+COUNTIF($G$9:G125,G125)</f>
        <v>106</v>
      </c>
      <c r="D125" s="43">
        <f t="shared" si="6"/>
        <v>0</v>
      </c>
      <c r="E125" s="43" t="e">
        <f t="shared" si="7"/>
        <v>#REF!</v>
      </c>
      <c r="F125" s="101" t="e">
        <f t="shared" si="7"/>
        <v>#REF!</v>
      </c>
      <c r="G125" s="117" t="str">
        <f>+IFERROR(IF(B125="N",G124,+VLOOKUP(COUNTIF($B$9:B125,"S"),Auxiliar!$B$4:$C$11,2,FALSE)),"")</f>
        <v/>
      </c>
      <c r="H125" s="113" t="str">
        <f>+IF(G125="","",VLOOKUP(C125,Orçamento!$A$11:$C$27,2,FALSE))</f>
        <v/>
      </c>
      <c r="I125" s="70"/>
      <c r="J125" s="44"/>
      <c r="K125" s="199"/>
      <c r="L125" s="199"/>
      <c r="M125" s="199"/>
      <c r="N125" s="199"/>
      <c r="O125" s="200" t="str">
        <f t="shared" si="5"/>
        <v/>
      </c>
      <c r="P125" s="116"/>
      <c r="Q125" s="34"/>
      <c r="R125" s="29"/>
      <c r="S125" s="29"/>
    </row>
    <row r="126" spans="1:19" s="96" customFormat="1" ht="15.75" customHeight="1">
      <c r="A126" s="34"/>
      <c r="B126" s="43" t="str">
        <f>+IF(C125&gt;Beneficiários!$F$16,"S","N")</f>
        <v>S</v>
      </c>
      <c r="C126" s="43">
        <f>+COUNTIF($G$9:G126,G126)</f>
        <v>107</v>
      </c>
      <c r="D126" s="43">
        <f t="shared" si="6"/>
        <v>0</v>
      </c>
      <c r="E126" s="43" t="e">
        <f t="shared" si="7"/>
        <v>#REF!</v>
      </c>
      <c r="F126" s="101" t="e">
        <f t="shared" si="7"/>
        <v>#REF!</v>
      </c>
      <c r="G126" s="117" t="str">
        <f>+IFERROR(IF(B126="N",G125,+VLOOKUP(COUNTIF($B$9:B126,"S"),Auxiliar!$B$4:$C$11,2,FALSE)),"")</f>
        <v/>
      </c>
      <c r="H126" s="113" t="str">
        <f>+IF(G126="","",VLOOKUP(C126,Orçamento!$A$11:$C$27,2,FALSE))</f>
        <v/>
      </c>
      <c r="I126" s="70"/>
      <c r="J126" s="44"/>
      <c r="K126" s="199"/>
      <c r="L126" s="199"/>
      <c r="M126" s="199"/>
      <c r="N126" s="199"/>
      <c r="O126" s="200" t="str">
        <f t="shared" si="5"/>
        <v/>
      </c>
      <c r="P126" s="116"/>
      <c r="Q126" s="34"/>
      <c r="R126" s="29"/>
      <c r="S126" s="29"/>
    </row>
    <row r="127" spans="1:19" s="96" customFormat="1" ht="15.75" customHeight="1">
      <c r="A127" s="34"/>
      <c r="B127" s="43" t="str">
        <f>+IF(C126&gt;Beneficiários!$F$16,"S","N")</f>
        <v>S</v>
      </c>
      <c r="C127" s="43">
        <f>+COUNTIF($G$9:G127,G127)</f>
        <v>108</v>
      </c>
      <c r="D127" s="43">
        <f t="shared" si="6"/>
        <v>0</v>
      </c>
      <c r="E127" s="43" t="e">
        <f t="shared" si="7"/>
        <v>#REF!</v>
      </c>
      <c r="F127" s="101" t="e">
        <f t="shared" si="7"/>
        <v>#REF!</v>
      </c>
      <c r="G127" s="117" t="str">
        <f>+IFERROR(IF(B127="N",G126,+VLOOKUP(COUNTIF($B$9:B127,"S"),Auxiliar!$B$4:$C$11,2,FALSE)),"")</f>
        <v/>
      </c>
      <c r="H127" s="113" t="str">
        <f>+IF(G127="","",VLOOKUP(C127,Orçamento!$A$11:$C$27,2,FALSE))</f>
        <v/>
      </c>
      <c r="I127" s="70"/>
      <c r="J127" s="44"/>
      <c r="K127" s="199"/>
      <c r="L127" s="199"/>
      <c r="M127" s="199"/>
      <c r="N127" s="199"/>
      <c r="O127" s="200" t="str">
        <f t="shared" si="5"/>
        <v/>
      </c>
      <c r="P127" s="116"/>
      <c r="Q127" s="34"/>
      <c r="R127" s="29"/>
      <c r="S127" s="29"/>
    </row>
    <row r="128" spans="1:19" s="96" customFormat="1" ht="15.75" customHeight="1">
      <c r="A128" s="34"/>
      <c r="B128" s="43" t="str">
        <f>+IF(C127&gt;Beneficiários!$F$16,"S","N")</f>
        <v>S</v>
      </c>
      <c r="C128" s="43">
        <f>+COUNTIF($G$9:G128,G128)</f>
        <v>109</v>
      </c>
      <c r="D128" s="43">
        <f t="shared" si="6"/>
        <v>0</v>
      </c>
      <c r="E128" s="43" t="e">
        <f t="shared" si="7"/>
        <v>#REF!</v>
      </c>
      <c r="F128" s="101" t="e">
        <f t="shared" si="7"/>
        <v>#REF!</v>
      </c>
      <c r="G128" s="117" t="str">
        <f>+IFERROR(IF(B128="N",G127,+VLOOKUP(COUNTIF($B$9:B128,"S"),Auxiliar!$B$4:$C$11,2,FALSE)),"")</f>
        <v/>
      </c>
      <c r="H128" s="113" t="str">
        <f>+IF(G128="","",VLOOKUP(C128,Orçamento!$A$11:$C$27,2,FALSE))</f>
        <v/>
      </c>
      <c r="I128" s="70"/>
      <c r="J128" s="44"/>
      <c r="K128" s="199"/>
      <c r="L128" s="199"/>
      <c r="M128" s="199"/>
      <c r="N128" s="199"/>
      <c r="O128" s="200" t="str">
        <f t="shared" si="5"/>
        <v/>
      </c>
      <c r="P128" s="116"/>
      <c r="Q128" s="34"/>
      <c r="R128" s="29"/>
      <c r="S128" s="29"/>
    </row>
    <row r="129" spans="1:19" s="96" customFormat="1" ht="15.75" customHeight="1">
      <c r="A129" s="34"/>
      <c r="B129" s="43" t="str">
        <f>+IF(C128&gt;Beneficiários!$F$16,"S","N")</f>
        <v>S</v>
      </c>
      <c r="C129" s="43">
        <f>+COUNTIF($G$9:G129,G129)</f>
        <v>110</v>
      </c>
      <c r="D129" s="43">
        <f t="shared" si="6"/>
        <v>0</v>
      </c>
      <c r="E129" s="43" t="e">
        <f t="shared" si="7"/>
        <v>#REF!</v>
      </c>
      <c r="F129" s="101" t="e">
        <f t="shared" si="7"/>
        <v>#REF!</v>
      </c>
      <c r="G129" s="117" t="str">
        <f>+IFERROR(IF(B129="N",G128,+VLOOKUP(COUNTIF($B$9:B129,"S"),Auxiliar!$B$4:$C$11,2,FALSE)),"")</f>
        <v/>
      </c>
      <c r="H129" s="113" t="str">
        <f>+IF(G129="","",VLOOKUP(C129,Orçamento!$A$11:$C$27,2,FALSE))</f>
        <v/>
      </c>
      <c r="I129" s="70"/>
      <c r="J129" s="44"/>
      <c r="K129" s="199"/>
      <c r="L129" s="199"/>
      <c r="M129" s="199"/>
      <c r="N129" s="199"/>
      <c r="O129" s="200" t="str">
        <f t="shared" si="5"/>
        <v/>
      </c>
      <c r="P129" s="116"/>
      <c r="Q129" s="34"/>
      <c r="R129" s="29"/>
      <c r="S129" s="29"/>
    </row>
    <row r="130" spans="1:19" s="96" customFormat="1" ht="15.75" customHeight="1">
      <c r="A130" s="34"/>
      <c r="B130" s="43" t="str">
        <f>+IF(C129&gt;Beneficiários!$F$16,"S","N")</f>
        <v>S</v>
      </c>
      <c r="C130" s="43">
        <f>+COUNTIF($G$9:G130,G130)</f>
        <v>111</v>
      </c>
      <c r="D130" s="43">
        <f t="shared" si="6"/>
        <v>0</v>
      </c>
      <c r="E130" s="43" t="e">
        <f t="shared" si="7"/>
        <v>#REF!</v>
      </c>
      <c r="F130" s="101" t="e">
        <f t="shared" si="7"/>
        <v>#REF!</v>
      </c>
      <c r="G130" s="117" t="str">
        <f>+IFERROR(IF(B130="N",G129,+VLOOKUP(COUNTIF($B$9:B130,"S"),Auxiliar!$B$4:$C$11,2,FALSE)),"")</f>
        <v/>
      </c>
      <c r="H130" s="113" t="str">
        <f>+IF(G130="","",VLOOKUP(C130,Orçamento!$A$11:$C$27,2,FALSE))</f>
        <v/>
      </c>
      <c r="I130" s="70"/>
      <c r="J130" s="44"/>
      <c r="K130" s="199"/>
      <c r="L130" s="199"/>
      <c r="M130" s="199"/>
      <c r="N130" s="199"/>
      <c r="O130" s="200" t="str">
        <f t="shared" si="5"/>
        <v/>
      </c>
      <c r="P130" s="116"/>
      <c r="Q130" s="34"/>
      <c r="R130" s="29"/>
      <c r="S130" s="29"/>
    </row>
    <row r="131" spans="1:19" s="96" customFormat="1" ht="15.75" customHeight="1">
      <c r="A131" s="34"/>
      <c r="B131" s="43" t="str">
        <f>+IF(C130&gt;Beneficiários!$F$16,"S","N")</f>
        <v>S</v>
      </c>
      <c r="C131" s="43">
        <f>+COUNTIF($G$9:G131,G131)</f>
        <v>112</v>
      </c>
      <c r="D131" s="43">
        <f t="shared" si="6"/>
        <v>0</v>
      </c>
      <c r="E131" s="43" t="e">
        <f t="shared" si="7"/>
        <v>#REF!</v>
      </c>
      <c r="F131" s="101" t="e">
        <f t="shared" si="7"/>
        <v>#REF!</v>
      </c>
      <c r="G131" s="117" t="str">
        <f>+IFERROR(IF(B131="N",G130,+VLOOKUP(COUNTIF($B$9:B131,"S"),Auxiliar!$B$4:$C$11,2,FALSE)),"")</f>
        <v/>
      </c>
      <c r="H131" s="113" t="str">
        <f>+IF(G131="","",VLOOKUP(C131,Orçamento!$A$11:$C$27,2,FALSE))</f>
        <v/>
      </c>
      <c r="I131" s="70"/>
      <c r="J131" s="44"/>
      <c r="K131" s="199"/>
      <c r="L131" s="199"/>
      <c r="M131" s="199"/>
      <c r="N131" s="199"/>
      <c r="O131" s="200" t="str">
        <f t="shared" si="5"/>
        <v/>
      </c>
      <c r="P131" s="116"/>
      <c r="Q131" s="34"/>
      <c r="R131" s="29"/>
      <c r="S131" s="29"/>
    </row>
    <row r="132" spans="1:19" s="96" customFormat="1" ht="15.75" customHeight="1">
      <c r="A132" s="34"/>
      <c r="B132" s="43" t="str">
        <f>+IF(C131&gt;Beneficiários!$F$16,"S","N")</f>
        <v>S</v>
      </c>
      <c r="C132" s="43">
        <f>+COUNTIF($G$9:G132,G132)</f>
        <v>113</v>
      </c>
      <c r="D132" s="43">
        <f t="shared" si="6"/>
        <v>0</v>
      </c>
      <c r="E132" s="43" t="e">
        <f t="shared" si="7"/>
        <v>#REF!</v>
      </c>
      <c r="F132" s="101" t="e">
        <f t="shared" si="7"/>
        <v>#REF!</v>
      </c>
      <c r="G132" s="117" t="str">
        <f>+IFERROR(IF(B132="N",G131,+VLOOKUP(COUNTIF($B$9:B132,"S"),Auxiliar!$B$4:$C$11,2,FALSE)),"")</f>
        <v/>
      </c>
      <c r="H132" s="113" t="str">
        <f>+IF(G132="","",VLOOKUP(C132,Orçamento!$A$11:$C$27,2,FALSE))</f>
        <v/>
      </c>
      <c r="I132" s="70"/>
      <c r="J132" s="44"/>
      <c r="K132" s="199"/>
      <c r="L132" s="199"/>
      <c r="M132" s="199"/>
      <c r="N132" s="199"/>
      <c r="O132" s="200" t="str">
        <f t="shared" si="5"/>
        <v/>
      </c>
      <c r="P132" s="116"/>
      <c r="Q132" s="34"/>
      <c r="R132" s="29"/>
      <c r="S132" s="29"/>
    </row>
    <row r="133" spans="1:19" s="96" customFormat="1" ht="15.75" customHeight="1">
      <c r="A133" s="34"/>
      <c r="B133" s="43" t="str">
        <f>+IF(C132&gt;Beneficiários!$F$16,"S","N")</f>
        <v>S</v>
      </c>
      <c r="C133" s="43">
        <f>+COUNTIF($G$9:G133,G133)</f>
        <v>114</v>
      </c>
      <c r="D133" s="43">
        <f t="shared" si="6"/>
        <v>0</v>
      </c>
      <c r="E133" s="43" t="e">
        <f t="shared" si="7"/>
        <v>#REF!</v>
      </c>
      <c r="F133" s="101" t="e">
        <f t="shared" si="7"/>
        <v>#REF!</v>
      </c>
      <c r="G133" s="117" t="str">
        <f>+IFERROR(IF(B133="N",G132,+VLOOKUP(COUNTIF($B$9:B133,"S"),Auxiliar!$B$4:$C$11,2,FALSE)),"")</f>
        <v/>
      </c>
      <c r="H133" s="113" t="str">
        <f>+IF(G133="","",VLOOKUP(C133,Orçamento!$A$11:$C$27,2,FALSE))</f>
        <v/>
      </c>
      <c r="I133" s="70"/>
      <c r="J133" s="44"/>
      <c r="K133" s="199"/>
      <c r="L133" s="199"/>
      <c r="M133" s="199"/>
      <c r="N133" s="199"/>
      <c r="O133" s="200" t="str">
        <f t="shared" si="5"/>
        <v/>
      </c>
      <c r="P133" s="116"/>
      <c r="Q133" s="34"/>
      <c r="R133" s="29"/>
      <c r="S133" s="29"/>
    </row>
    <row r="134" spans="1:19" s="96" customFormat="1" ht="15.75" customHeight="1">
      <c r="A134" s="34"/>
      <c r="B134" s="43" t="str">
        <f>+IF(C133&gt;Beneficiários!$F$16,"S","N")</f>
        <v>S</v>
      </c>
      <c r="C134" s="43">
        <f>+COUNTIF($G$9:G134,G134)</f>
        <v>115</v>
      </c>
      <c r="D134" s="43">
        <f t="shared" si="6"/>
        <v>0</v>
      </c>
      <c r="E134" s="43" t="e">
        <f t="shared" si="7"/>
        <v>#REF!</v>
      </c>
      <c r="F134" s="101" t="e">
        <f t="shared" si="7"/>
        <v>#REF!</v>
      </c>
      <c r="G134" s="117" t="str">
        <f>+IFERROR(IF(B134="N",G133,+VLOOKUP(COUNTIF($B$9:B134,"S"),Auxiliar!$B$4:$C$11,2,FALSE)),"")</f>
        <v/>
      </c>
      <c r="H134" s="113" t="str">
        <f>+IF(G134="","",VLOOKUP(C134,Orçamento!$A$11:$C$27,2,FALSE))</f>
        <v/>
      </c>
      <c r="I134" s="70"/>
      <c r="J134" s="44"/>
      <c r="K134" s="114"/>
      <c r="L134" s="114"/>
      <c r="M134" s="114"/>
      <c r="N134" s="114"/>
      <c r="O134" s="115" t="str">
        <f t="shared" si="5"/>
        <v/>
      </c>
      <c r="P134" s="116"/>
      <c r="Q134" s="34"/>
      <c r="R134" s="29"/>
      <c r="S134" s="29"/>
    </row>
    <row r="135" spans="1:19" s="96" customFormat="1" ht="15.75" customHeight="1">
      <c r="A135" s="34"/>
      <c r="B135" s="43" t="str">
        <f>+IF(C134&gt;Beneficiários!$F$16,"S","N")</f>
        <v>S</v>
      </c>
      <c r="C135" s="43">
        <f>+COUNTIF($G$9:G135,G135)</f>
        <v>116</v>
      </c>
      <c r="D135" s="43">
        <f t="shared" si="6"/>
        <v>0</v>
      </c>
      <c r="E135" s="43" t="e">
        <f t="shared" si="7"/>
        <v>#REF!</v>
      </c>
      <c r="F135" s="101" t="e">
        <f t="shared" si="7"/>
        <v>#REF!</v>
      </c>
      <c r="G135" s="117" t="str">
        <f>+IFERROR(IF(B135="N",G134,+VLOOKUP(COUNTIF($B$9:B135,"S"),Auxiliar!$B$4:$C$11,2,FALSE)),"")</f>
        <v/>
      </c>
      <c r="H135" s="113" t="str">
        <f>+IF(G135="","",VLOOKUP(C135,Orçamento!$A$11:$C$27,2,FALSE))</f>
        <v/>
      </c>
      <c r="I135" s="70"/>
      <c r="J135" s="44"/>
      <c r="K135" s="114"/>
      <c r="L135" s="114"/>
      <c r="M135" s="114"/>
      <c r="N135" s="114"/>
      <c r="O135" s="115" t="str">
        <f t="shared" si="5"/>
        <v/>
      </c>
      <c r="P135" s="116"/>
      <c r="Q135" s="34"/>
      <c r="R135" s="29"/>
      <c r="S135" s="29"/>
    </row>
    <row r="136" spans="1:19" s="96" customFormat="1" ht="15.75" customHeight="1">
      <c r="A136" s="34"/>
      <c r="B136" s="43" t="str">
        <f>+IF(C135&gt;Beneficiários!$F$16,"S","N")</f>
        <v>S</v>
      </c>
      <c r="C136" s="43">
        <f>+COUNTIF($G$9:G136,G136)</f>
        <v>117</v>
      </c>
      <c r="D136" s="43">
        <f t="shared" si="6"/>
        <v>0</v>
      </c>
      <c r="E136" s="43" t="e">
        <f t="shared" si="7"/>
        <v>#REF!</v>
      </c>
      <c r="F136" s="101" t="e">
        <f t="shared" si="7"/>
        <v>#REF!</v>
      </c>
      <c r="G136" s="117" t="str">
        <f>+IFERROR(IF(B136="N",G135,+VLOOKUP(COUNTIF($B$9:B136,"S"),Auxiliar!$B$4:$C$11,2,FALSE)),"")</f>
        <v/>
      </c>
      <c r="H136" s="113" t="str">
        <f>+IF(G136="","",VLOOKUP(C136,Orçamento!$A$11:$C$27,2,FALSE))</f>
        <v/>
      </c>
      <c r="I136" s="70"/>
      <c r="J136" s="44"/>
      <c r="K136" s="114"/>
      <c r="L136" s="114"/>
      <c r="M136" s="114"/>
      <c r="N136" s="114"/>
      <c r="O136" s="115" t="str">
        <f t="shared" si="5"/>
        <v/>
      </c>
      <c r="P136" s="116"/>
      <c r="Q136" s="34"/>
      <c r="R136" s="29"/>
      <c r="S136" s="29"/>
    </row>
    <row r="137" spans="1:19" s="96" customFormat="1" ht="15.75" customHeight="1">
      <c r="A137" s="34"/>
      <c r="B137" s="43" t="str">
        <f>+IF(C136&gt;Beneficiários!$F$16,"S","N")</f>
        <v>S</v>
      </c>
      <c r="C137" s="43">
        <f>+COUNTIF($G$9:G137,G137)</f>
        <v>118</v>
      </c>
      <c r="D137" s="43">
        <f t="shared" si="6"/>
        <v>0</v>
      </c>
      <c r="E137" s="43" t="e">
        <f t="shared" si="7"/>
        <v>#REF!</v>
      </c>
      <c r="F137" s="101" t="e">
        <f t="shared" si="7"/>
        <v>#REF!</v>
      </c>
      <c r="G137" s="117" t="str">
        <f>+IFERROR(IF(B137="N",G136,+VLOOKUP(COUNTIF($B$9:B137,"S"),Auxiliar!$B$4:$C$11,2,FALSE)),"")</f>
        <v/>
      </c>
      <c r="H137" s="113" t="str">
        <f>+IF(G137="","",VLOOKUP(C137,Orçamento!$A$11:$C$27,2,FALSE))</f>
        <v/>
      </c>
      <c r="I137" s="70"/>
      <c r="J137" s="44"/>
      <c r="K137" s="114"/>
      <c r="L137" s="114"/>
      <c r="M137" s="114"/>
      <c r="N137" s="114"/>
      <c r="O137" s="115" t="str">
        <f t="shared" si="5"/>
        <v/>
      </c>
      <c r="P137" s="116"/>
      <c r="Q137" s="34"/>
      <c r="R137" s="29"/>
      <c r="S137" s="29"/>
    </row>
    <row r="138" spans="1:19" s="96" customFormat="1" ht="15.75" customHeight="1">
      <c r="A138" s="34"/>
      <c r="B138" s="43" t="str">
        <f>+IF(C137&gt;Beneficiários!$F$16,"S","N")</f>
        <v>S</v>
      </c>
      <c r="C138" s="43">
        <f>+COUNTIF($G$9:G138,G138)</f>
        <v>119</v>
      </c>
      <c r="D138" s="43">
        <f t="shared" si="6"/>
        <v>0</v>
      </c>
      <c r="E138" s="43" t="e">
        <f t="shared" si="7"/>
        <v>#REF!</v>
      </c>
      <c r="F138" s="101" t="e">
        <f t="shared" si="7"/>
        <v>#REF!</v>
      </c>
      <c r="G138" s="117" t="str">
        <f>+IFERROR(IF(B138="N",G137,+VLOOKUP(COUNTIF($B$9:B138,"S"),Auxiliar!$B$4:$C$11,2,FALSE)),"")</f>
        <v/>
      </c>
      <c r="H138" s="113" t="str">
        <f>+IF(G138="","",VLOOKUP(C138,Orçamento!$A$11:$C$27,2,FALSE))</f>
        <v/>
      </c>
      <c r="I138" s="70"/>
      <c r="J138" s="44"/>
      <c r="K138" s="114"/>
      <c r="L138" s="114"/>
      <c r="M138" s="114"/>
      <c r="N138" s="114"/>
      <c r="O138" s="115" t="str">
        <f t="shared" si="5"/>
        <v/>
      </c>
      <c r="P138" s="116"/>
      <c r="Q138" s="34"/>
      <c r="R138" s="29"/>
      <c r="S138" s="29"/>
    </row>
    <row r="139" spans="1:19" s="96" customFormat="1" ht="15.75" customHeight="1">
      <c r="A139" s="34"/>
      <c r="B139" s="43" t="str">
        <f>+IF(C138&gt;Beneficiários!$F$16,"S","N")</f>
        <v>S</v>
      </c>
      <c r="C139" s="43">
        <f>+COUNTIF($G$9:G139,G139)</f>
        <v>120</v>
      </c>
      <c r="D139" s="43">
        <f t="shared" si="6"/>
        <v>0</v>
      </c>
      <c r="E139" s="43" t="e">
        <f t="shared" si="7"/>
        <v>#REF!</v>
      </c>
      <c r="F139" s="101" t="e">
        <f t="shared" si="7"/>
        <v>#REF!</v>
      </c>
      <c r="G139" s="117" t="str">
        <f>+IFERROR(IF(B139="N",G138,+VLOOKUP(COUNTIF($B$9:B139,"S"),Auxiliar!$B$4:$C$11,2,FALSE)),"")</f>
        <v/>
      </c>
      <c r="H139" s="113" t="str">
        <f>+IF(G139="","",VLOOKUP(C139,Orçamento!$A$11:$C$27,2,FALSE))</f>
        <v/>
      </c>
      <c r="I139" s="70"/>
      <c r="J139" s="44"/>
      <c r="K139" s="114"/>
      <c r="L139" s="114"/>
      <c r="M139" s="114"/>
      <c r="N139" s="114"/>
      <c r="O139" s="115" t="str">
        <f t="shared" si="5"/>
        <v/>
      </c>
      <c r="P139" s="116"/>
      <c r="Q139" s="34"/>
      <c r="R139" s="29"/>
      <c r="S139" s="29"/>
    </row>
    <row r="140" spans="1:19" s="96" customFormat="1" ht="15.75" customHeight="1">
      <c r="A140" s="34"/>
      <c r="B140" s="43" t="str">
        <f>+IF(C139&gt;Beneficiários!$F$16,"S","N")</f>
        <v>S</v>
      </c>
      <c r="C140" s="43">
        <f>+COUNTIF($G$9:G140,G140)</f>
        <v>121</v>
      </c>
      <c r="D140" s="43">
        <f t="shared" si="6"/>
        <v>0</v>
      </c>
      <c r="E140" s="43" t="e">
        <f t="shared" si="7"/>
        <v>#REF!</v>
      </c>
      <c r="F140" s="101" t="e">
        <f t="shared" si="7"/>
        <v>#REF!</v>
      </c>
      <c r="G140" s="117" t="str">
        <f>+IFERROR(IF(B140="N",G139,+VLOOKUP(COUNTIF($B$9:B140,"S"),Auxiliar!$B$4:$C$11,2,FALSE)),"")</f>
        <v/>
      </c>
      <c r="H140" s="113" t="str">
        <f>+IF(G140="","",VLOOKUP(C140,Orçamento!$A$11:$C$27,2,FALSE))</f>
        <v/>
      </c>
      <c r="I140" s="70"/>
      <c r="J140" s="44"/>
      <c r="K140" s="114"/>
      <c r="L140" s="114"/>
      <c r="M140" s="114"/>
      <c r="N140" s="114"/>
      <c r="O140" s="115" t="str">
        <f t="shared" si="5"/>
        <v/>
      </c>
      <c r="P140" s="116"/>
      <c r="Q140" s="34"/>
      <c r="R140" s="29"/>
      <c r="S140" s="29"/>
    </row>
    <row r="141" spans="1:19" s="96" customFormat="1" ht="15.75" customHeight="1">
      <c r="A141" s="34"/>
      <c r="B141" s="43" t="str">
        <f>+IF(C140&gt;Beneficiários!$F$16,"S","N")</f>
        <v>S</v>
      </c>
      <c r="C141" s="43">
        <f>+COUNTIF($G$9:G141,G141)</f>
        <v>122</v>
      </c>
      <c r="D141" s="43">
        <f t="shared" si="6"/>
        <v>0</v>
      </c>
      <c r="E141" s="43" t="e">
        <f t="shared" si="7"/>
        <v>#REF!</v>
      </c>
      <c r="F141" s="101" t="e">
        <f t="shared" si="7"/>
        <v>#REF!</v>
      </c>
      <c r="G141" s="117" t="str">
        <f>+IFERROR(IF(B141="N",G140,+VLOOKUP(COUNTIF($B$9:B141,"S"),Auxiliar!$B$4:$C$11,2,FALSE)),"")</f>
        <v/>
      </c>
      <c r="H141" s="113" t="str">
        <f>+IF(G141="","",VLOOKUP(C141,Orçamento!$A$11:$C$27,2,FALSE))</f>
        <v/>
      </c>
      <c r="I141" s="70"/>
      <c r="J141" s="44"/>
      <c r="K141" s="114"/>
      <c r="L141" s="114"/>
      <c r="M141" s="114"/>
      <c r="N141" s="114"/>
      <c r="O141" s="115" t="str">
        <f t="shared" si="5"/>
        <v/>
      </c>
      <c r="P141" s="116"/>
      <c r="Q141" s="34"/>
      <c r="R141" s="29"/>
      <c r="S141" s="29"/>
    </row>
    <row r="142" spans="1:19" s="96" customFormat="1" ht="15.75" customHeight="1">
      <c r="A142" s="34"/>
      <c r="B142" s="43" t="str">
        <f>+IF(C141&gt;Beneficiários!$F$16,"S","N")</f>
        <v>S</v>
      </c>
      <c r="C142" s="43">
        <f>+COUNTIF($G$9:G142,G142)</f>
        <v>123</v>
      </c>
      <c r="D142" s="43">
        <f t="shared" si="6"/>
        <v>0</v>
      </c>
      <c r="E142" s="43" t="e">
        <f t="shared" si="7"/>
        <v>#REF!</v>
      </c>
      <c r="F142" s="101" t="e">
        <f t="shared" si="7"/>
        <v>#REF!</v>
      </c>
      <c r="G142" s="117" t="str">
        <f>+IFERROR(IF(B142="N",G141,+VLOOKUP(COUNTIF($B$9:B142,"S"),Auxiliar!$B$4:$C$11,2,FALSE)),"")</f>
        <v/>
      </c>
      <c r="H142" s="113" t="str">
        <f>+IF(G142="","",VLOOKUP(C142,Orçamento!$A$11:$C$27,2,FALSE))</f>
        <v/>
      </c>
      <c r="I142" s="70"/>
      <c r="J142" s="44"/>
      <c r="K142" s="114"/>
      <c r="L142" s="114"/>
      <c r="M142" s="114"/>
      <c r="N142" s="114"/>
      <c r="O142" s="115" t="str">
        <f t="shared" si="5"/>
        <v/>
      </c>
      <c r="P142" s="116"/>
      <c r="Q142" s="34"/>
      <c r="R142" s="29"/>
      <c r="S142" s="29"/>
    </row>
    <row r="143" spans="1:19" s="96" customFormat="1" ht="15.75" customHeight="1">
      <c r="A143" s="34"/>
      <c r="B143" s="43" t="str">
        <f>+IF(C142&gt;Beneficiários!$F$16,"S","N")</f>
        <v>S</v>
      </c>
      <c r="C143" s="43">
        <f>+COUNTIF($G$9:G143,G143)</f>
        <v>124</v>
      </c>
      <c r="D143" s="43">
        <f t="shared" si="6"/>
        <v>0</v>
      </c>
      <c r="E143" s="43" t="e">
        <f t="shared" si="7"/>
        <v>#REF!</v>
      </c>
      <c r="F143" s="101" t="e">
        <f t="shared" si="7"/>
        <v>#REF!</v>
      </c>
      <c r="G143" s="117" t="str">
        <f>+IFERROR(IF(B143="N",G142,+VLOOKUP(COUNTIF($B$9:B143,"S"),Auxiliar!$B$4:$C$11,2,FALSE)),"")</f>
        <v/>
      </c>
      <c r="H143" s="113" t="str">
        <f>+IF(G143="","",VLOOKUP(C143,Orçamento!$A$11:$C$27,2,FALSE))</f>
        <v/>
      </c>
      <c r="I143" s="70"/>
      <c r="J143" s="44"/>
      <c r="K143" s="114"/>
      <c r="L143" s="114"/>
      <c r="M143" s="114"/>
      <c r="N143" s="114"/>
      <c r="O143" s="115" t="str">
        <f t="shared" si="5"/>
        <v/>
      </c>
      <c r="P143" s="116"/>
      <c r="Q143" s="34"/>
      <c r="R143" s="29"/>
      <c r="S143" s="29"/>
    </row>
    <row r="144" spans="1:19" s="96" customFormat="1" ht="15.75" customHeight="1">
      <c r="A144" s="34"/>
      <c r="B144" s="43" t="str">
        <f>+IF(C143&gt;Beneficiários!$F$16,"S","N")</f>
        <v>S</v>
      </c>
      <c r="C144" s="43">
        <f>+COUNTIF($G$9:G144,G144)</f>
        <v>125</v>
      </c>
      <c r="D144" s="43">
        <f t="shared" si="6"/>
        <v>0</v>
      </c>
      <c r="E144" s="43" t="e">
        <f t="shared" si="7"/>
        <v>#REF!</v>
      </c>
      <c r="F144" s="101" t="e">
        <f t="shared" si="7"/>
        <v>#REF!</v>
      </c>
      <c r="G144" s="117" t="str">
        <f>+IFERROR(IF(B144="N",G143,+VLOOKUP(COUNTIF($B$9:B144,"S"),Auxiliar!$B$4:$C$11,2,FALSE)),"")</f>
        <v/>
      </c>
      <c r="H144" s="113" t="str">
        <f>+IF(G144="","",VLOOKUP(C144,Orçamento!$A$11:$C$27,2,FALSE))</f>
        <v/>
      </c>
      <c r="I144" s="70"/>
      <c r="J144" s="44"/>
      <c r="K144" s="114"/>
      <c r="L144" s="114"/>
      <c r="M144" s="114"/>
      <c r="N144" s="114"/>
      <c r="O144" s="115" t="str">
        <f t="shared" si="5"/>
        <v/>
      </c>
      <c r="P144" s="116"/>
      <c r="Q144" s="34"/>
      <c r="R144" s="29"/>
      <c r="S144" s="29"/>
    </row>
    <row r="145" spans="1:19" s="96" customFormat="1" ht="15.75" customHeight="1">
      <c r="A145" s="34"/>
      <c r="B145" s="43" t="str">
        <f>+IF(C144&gt;Beneficiários!$F$16,"S","N")</f>
        <v>S</v>
      </c>
      <c r="C145" s="43">
        <f>+COUNTIF($G$9:G145,G145)</f>
        <v>126</v>
      </c>
      <c r="D145" s="43">
        <f t="shared" si="6"/>
        <v>0</v>
      </c>
      <c r="E145" s="43" t="e">
        <f t="shared" si="7"/>
        <v>#REF!</v>
      </c>
      <c r="F145" s="101" t="e">
        <f t="shared" si="7"/>
        <v>#REF!</v>
      </c>
      <c r="G145" s="117" t="str">
        <f>+IFERROR(IF(B145="N",G144,+VLOOKUP(COUNTIF($B$9:B145,"S"),Auxiliar!$B$4:$C$11,2,FALSE)),"")</f>
        <v/>
      </c>
      <c r="H145" s="113" t="str">
        <f>+IF(G145="","",VLOOKUP(C145,Orçamento!$A$11:$C$27,2,FALSE))</f>
        <v/>
      </c>
      <c r="I145" s="70"/>
      <c r="J145" s="44"/>
      <c r="K145" s="114"/>
      <c r="L145" s="114"/>
      <c r="M145" s="114"/>
      <c r="N145" s="114"/>
      <c r="O145" s="115" t="str">
        <f t="shared" si="5"/>
        <v/>
      </c>
      <c r="P145" s="116"/>
      <c r="Q145" s="34"/>
      <c r="R145" s="29"/>
      <c r="S145" s="29"/>
    </row>
    <row r="146" spans="1:19" s="96" customFormat="1" ht="15.75" customHeight="1">
      <c r="A146" s="34"/>
      <c r="B146" s="43" t="str">
        <f>+IF(C145&gt;Beneficiários!$F$16,"S","N")</f>
        <v>S</v>
      </c>
      <c r="C146" s="43">
        <f>+COUNTIF($G$9:G146,G146)</f>
        <v>127</v>
      </c>
      <c r="D146" s="43">
        <f t="shared" si="6"/>
        <v>0</v>
      </c>
      <c r="E146" s="43" t="e">
        <f t="shared" si="7"/>
        <v>#REF!</v>
      </c>
      <c r="F146" s="101" t="e">
        <f t="shared" si="7"/>
        <v>#REF!</v>
      </c>
      <c r="G146" s="117" t="str">
        <f>+IFERROR(IF(B146="N",G145,+VLOOKUP(COUNTIF($B$9:B146,"S"),Auxiliar!$B$4:$C$11,2,FALSE)),"")</f>
        <v/>
      </c>
      <c r="H146" s="113" t="str">
        <f>+IF(G146="","",VLOOKUP(C146,Orçamento!$A$11:$C$27,2,FALSE))</f>
        <v/>
      </c>
      <c r="I146" s="70"/>
      <c r="J146" s="44"/>
      <c r="K146" s="114"/>
      <c r="L146" s="114"/>
      <c r="M146" s="114"/>
      <c r="N146" s="114"/>
      <c r="O146" s="115" t="str">
        <f t="shared" si="5"/>
        <v/>
      </c>
      <c r="P146" s="116"/>
      <c r="Q146" s="34"/>
      <c r="R146" s="29"/>
      <c r="S146" s="29"/>
    </row>
    <row r="147" spans="1:19" s="96" customFormat="1" ht="15.75" customHeight="1">
      <c r="A147" s="34"/>
      <c r="B147" s="43" t="str">
        <f>+IF(C146&gt;Beneficiários!$F$16,"S","N")</f>
        <v>S</v>
      </c>
      <c r="C147" s="43">
        <f>+COUNTIF($G$9:G147,G147)</f>
        <v>128</v>
      </c>
      <c r="D147" s="43">
        <f t="shared" si="6"/>
        <v>0</v>
      </c>
      <c r="E147" s="43" t="e">
        <f t="shared" si="7"/>
        <v>#REF!</v>
      </c>
      <c r="F147" s="101" t="e">
        <f t="shared" si="7"/>
        <v>#REF!</v>
      </c>
      <c r="G147" s="117" t="str">
        <f>+IFERROR(IF(B147="N",G146,+VLOOKUP(COUNTIF($B$9:B147,"S"),Auxiliar!$B$4:$C$11,2,FALSE)),"")</f>
        <v/>
      </c>
      <c r="H147" s="113" t="str">
        <f>+IF(G147="","",VLOOKUP(C147,Orçamento!$A$11:$C$27,2,FALSE))</f>
        <v/>
      </c>
      <c r="I147" s="70"/>
      <c r="J147" s="44"/>
      <c r="K147" s="114"/>
      <c r="L147" s="114"/>
      <c r="M147" s="114"/>
      <c r="N147" s="114"/>
      <c r="O147" s="115" t="str">
        <f t="shared" si="5"/>
        <v/>
      </c>
      <c r="P147" s="116"/>
      <c r="Q147" s="34"/>
      <c r="R147" s="29"/>
      <c r="S147" s="29"/>
    </row>
    <row r="148" spans="1:19" s="96" customFormat="1" ht="15.75" customHeight="1">
      <c r="A148" s="34"/>
      <c r="B148" s="43" t="str">
        <f>+IF(C147&gt;Beneficiários!$F$16,"S","N")</f>
        <v>S</v>
      </c>
      <c r="C148" s="43">
        <f>+COUNTIF($G$9:G148,G148)</f>
        <v>129</v>
      </c>
      <c r="D148" s="43">
        <f t="shared" si="6"/>
        <v>0</v>
      </c>
      <c r="E148" s="43" t="e">
        <f t="shared" si="7"/>
        <v>#REF!</v>
      </c>
      <c r="F148" s="101" t="e">
        <f t="shared" si="7"/>
        <v>#REF!</v>
      </c>
      <c r="G148" s="117" t="str">
        <f>+IFERROR(IF(B148="N",G147,+VLOOKUP(COUNTIF($B$9:B148,"S"),Auxiliar!$B$4:$C$11,2,FALSE)),"")</f>
        <v/>
      </c>
      <c r="H148" s="113" t="str">
        <f>+IF(G148="","",VLOOKUP(C148,Orçamento!$A$11:$C$27,2,FALSE))</f>
        <v/>
      </c>
      <c r="I148" s="70"/>
      <c r="J148" s="44"/>
      <c r="K148" s="114"/>
      <c r="L148" s="114"/>
      <c r="M148" s="114"/>
      <c r="N148" s="114"/>
      <c r="O148" s="115" t="str">
        <f t="shared" si="5"/>
        <v/>
      </c>
      <c r="P148" s="116"/>
      <c r="Q148" s="34"/>
      <c r="R148" s="29"/>
      <c r="S148" s="29"/>
    </row>
    <row r="149" spans="1:19" s="96" customFormat="1" ht="15.75" customHeight="1">
      <c r="A149" s="34"/>
      <c r="B149" s="43" t="str">
        <f>+IF(C148&gt;Beneficiários!$F$16,"S","N")</f>
        <v>S</v>
      </c>
      <c r="C149" s="43">
        <f>+COUNTIF($G$9:G149,G149)</f>
        <v>130</v>
      </c>
      <c r="D149" s="43">
        <f t="shared" si="6"/>
        <v>0</v>
      </c>
      <c r="E149" s="43" t="e">
        <f t="shared" si="7"/>
        <v>#REF!</v>
      </c>
      <c r="F149" s="101" t="e">
        <f t="shared" si="7"/>
        <v>#REF!</v>
      </c>
      <c r="G149" s="117" t="str">
        <f>+IFERROR(IF(B149="N",G148,+VLOOKUP(COUNTIF($B$9:B149,"S"),Auxiliar!$B$4:$C$11,2,FALSE)),"")</f>
        <v/>
      </c>
      <c r="H149" s="113" t="str">
        <f>+IF(G149="","",VLOOKUP(C149,Orçamento!$A$11:$C$27,2,FALSE))</f>
        <v/>
      </c>
      <c r="I149" s="70"/>
      <c r="J149" s="44"/>
      <c r="K149" s="114"/>
      <c r="L149" s="114"/>
      <c r="M149" s="114"/>
      <c r="N149" s="114"/>
      <c r="O149" s="115" t="str">
        <f t="shared" si="5"/>
        <v/>
      </c>
      <c r="P149" s="116"/>
      <c r="Q149" s="34"/>
      <c r="R149" s="29"/>
      <c r="S149" s="29"/>
    </row>
    <row r="150" spans="1:19" s="96" customFormat="1" ht="15.75" customHeight="1">
      <c r="A150" s="34"/>
      <c r="B150" s="43" t="str">
        <f>+IF(C149&gt;Beneficiários!$F$16,"S","N")</f>
        <v>S</v>
      </c>
      <c r="C150" s="43">
        <f>+COUNTIF($G$9:G150,G150)</f>
        <v>131</v>
      </c>
      <c r="D150" s="43">
        <f t="shared" si="6"/>
        <v>0</v>
      </c>
      <c r="E150" s="43" t="e">
        <f t="shared" si="7"/>
        <v>#REF!</v>
      </c>
      <c r="F150" s="101" t="e">
        <f t="shared" si="7"/>
        <v>#REF!</v>
      </c>
      <c r="G150" s="117" t="str">
        <f>+IFERROR(IF(B150="N",G149,+VLOOKUP(COUNTIF($B$9:B150,"S"),Auxiliar!$B$4:$C$11,2,FALSE)),"")</f>
        <v/>
      </c>
      <c r="H150" s="113" t="str">
        <f>+IF(G150="","",VLOOKUP(C150,Orçamento!$A$11:$C$27,2,FALSE))</f>
        <v/>
      </c>
      <c r="I150" s="70"/>
      <c r="J150" s="44"/>
      <c r="K150" s="114"/>
      <c r="L150" s="114"/>
      <c r="M150" s="114"/>
      <c r="N150" s="114"/>
      <c r="O150" s="115" t="str">
        <f t="shared" si="5"/>
        <v/>
      </c>
      <c r="P150" s="116"/>
      <c r="Q150" s="34"/>
      <c r="R150" s="29"/>
      <c r="S150" s="29"/>
    </row>
    <row r="151" spans="1:19" s="96" customFormat="1" ht="15.75" customHeight="1">
      <c r="A151" s="34"/>
      <c r="B151" s="43" t="str">
        <f>+IF(C150&gt;Beneficiários!$F$16,"S","N")</f>
        <v>S</v>
      </c>
      <c r="C151" s="43">
        <f>+COUNTIF($G$9:G151,G151)</f>
        <v>132</v>
      </c>
      <c r="D151" s="43">
        <f t="shared" si="6"/>
        <v>0</v>
      </c>
      <c r="E151" s="43" t="e">
        <f t="shared" si="7"/>
        <v>#REF!</v>
      </c>
      <c r="F151" s="101" t="e">
        <f t="shared" si="7"/>
        <v>#REF!</v>
      </c>
      <c r="G151" s="117" t="str">
        <f>+IFERROR(IF(B151="N",G150,+VLOOKUP(COUNTIF($B$9:B151,"S"),Auxiliar!$B$4:$C$11,2,FALSE)),"")</f>
        <v/>
      </c>
      <c r="H151" s="113" t="str">
        <f>+IF(G151="","",VLOOKUP(C151,Orçamento!$A$11:$C$27,2,FALSE))</f>
        <v/>
      </c>
      <c r="I151" s="70"/>
      <c r="J151" s="44"/>
      <c r="K151" s="114"/>
      <c r="L151" s="114"/>
      <c r="M151" s="114"/>
      <c r="N151" s="114"/>
      <c r="O151" s="115" t="str">
        <f t="shared" si="5"/>
        <v/>
      </c>
      <c r="P151" s="116"/>
      <c r="Q151" s="34"/>
      <c r="R151" s="29"/>
      <c r="S151" s="29"/>
    </row>
    <row r="152" spans="1:19" s="96" customFormat="1" ht="15.75" customHeight="1">
      <c r="A152" s="34"/>
      <c r="B152" s="43" t="str">
        <f>+IF(C151&gt;Beneficiários!$F$16,"S","N")</f>
        <v>S</v>
      </c>
      <c r="C152" s="43">
        <f>+COUNTIF($G$9:G152,G152)</f>
        <v>133</v>
      </c>
      <c r="D152" s="43">
        <f t="shared" si="6"/>
        <v>0</v>
      </c>
      <c r="E152" s="43" t="e">
        <f t="shared" si="7"/>
        <v>#REF!</v>
      </c>
      <c r="F152" s="101" t="e">
        <f t="shared" si="7"/>
        <v>#REF!</v>
      </c>
      <c r="G152" s="117" t="str">
        <f>+IFERROR(IF(B152="N",G151,+VLOOKUP(COUNTIF($B$9:B152,"S"),Auxiliar!$B$4:$C$11,2,FALSE)),"")</f>
        <v/>
      </c>
      <c r="H152" s="113" t="str">
        <f>+IF(G152="","",VLOOKUP(C152,Orçamento!$A$11:$C$27,2,FALSE))</f>
        <v/>
      </c>
      <c r="I152" s="70"/>
      <c r="J152" s="44"/>
      <c r="K152" s="114"/>
      <c r="L152" s="114"/>
      <c r="M152" s="114"/>
      <c r="N152" s="114"/>
      <c r="O152" s="115" t="str">
        <f t="shared" si="5"/>
        <v/>
      </c>
      <c r="P152" s="116"/>
      <c r="Q152" s="34"/>
      <c r="R152" s="29"/>
      <c r="S152" s="29"/>
    </row>
    <row r="153" spans="1:19" s="96" customFormat="1" ht="15.75" customHeight="1">
      <c r="A153" s="34"/>
      <c r="B153" s="43" t="str">
        <f>+IF(C152&gt;Beneficiários!$F$16,"S","N")</f>
        <v>S</v>
      </c>
      <c r="C153" s="43">
        <f>+COUNTIF($G$9:G153,G153)</f>
        <v>134</v>
      </c>
      <c r="D153" s="43">
        <f t="shared" si="6"/>
        <v>0</v>
      </c>
      <c r="E153" s="43" t="e">
        <f t="shared" si="7"/>
        <v>#REF!</v>
      </c>
      <c r="F153" s="101" t="e">
        <f t="shared" si="7"/>
        <v>#REF!</v>
      </c>
      <c r="G153" s="117" t="str">
        <f>+IFERROR(IF(B153="N",G152,+VLOOKUP(COUNTIF($B$9:B153,"S"),Auxiliar!$B$4:$C$11,2,FALSE)),"")</f>
        <v/>
      </c>
      <c r="H153" s="113" t="str">
        <f>+IF(G153="","",VLOOKUP(C153,Orçamento!$A$11:$C$27,2,FALSE))</f>
        <v/>
      </c>
      <c r="I153" s="70"/>
      <c r="J153" s="44"/>
      <c r="K153" s="114"/>
      <c r="L153" s="114"/>
      <c r="M153" s="114"/>
      <c r="N153" s="114"/>
      <c r="O153" s="115" t="str">
        <f t="shared" si="5"/>
        <v/>
      </c>
      <c r="P153" s="116"/>
      <c r="Q153" s="34"/>
      <c r="R153" s="29"/>
      <c r="S153" s="29"/>
    </row>
    <row r="154" spans="1:19" s="96" customFormat="1" ht="15.75" customHeight="1">
      <c r="A154" s="34"/>
      <c r="B154" s="43" t="str">
        <f>+IF(C153&gt;Beneficiários!$F$16,"S","N")</f>
        <v>S</v>
      </c>
      <c r="C154" s="43">
        <f>+COUNTIF($G$9:G154,G154)</f>
        <v>135</v>
      </c>
      <c r="D154" s="43">
        <f t="shared" si="6"/>
        <v>0</v>
      </c>
      <c r="E154" s="43" t="e">
        <f t="shared" si="7"/>
        <v>#REF!</v>
      </c>
      <c r="F154" s="101" t="e">
        <f t="shared" si="7"/>
        <v>#REF!</v>
      </c>
      <c r="G154" s="117" t="str">
        <f>+IFERROR(IF(B154="N",G153,+VLOOKUP(COUNTIF($B$9:B154,"S"),Auxiliar!$B$4:$C$11,2,FALSE)),"")</f>
        <v/>
      </c>
      <c r="H154" s="113" t="str">
        <f>+IF(G154="","",VLOOKUP(C154,Orçamento!$A$11:$C$27,2,FALSE))</f>
        <v/>
      </c>
      <c r="I154" s="70"/>
      <c r="J154" s="44"/>
      <c r="K154" s="114"/>
      <c r="L154" s="114"/>
      <c r="M154" s="114"/>
      <c r="N154" s="114"/>
      <c r="O154" s="115" t="str">
        <f t="shared" si="5"/>
        <v/>
      </c>
      <c r="P154" s="116"/>
      <c r="Q154" s="34"/>
      <c r="R154" s="29"/>
      <c r="S154" s="29"/>
    </row>
    <row r="155" spans="1:19" s="96" customFormat="1" ht="15.75" customHeight="1">
      <c r="A155" s="34"/>
      <c r="B155" s="43" t="str">
        <f>+IF(C154&gt;Beneficiários!$F$16,"S","N")</f>
        <v>S</v>
      </c>
      <c r="C155" s="43">
        <f>+COUNTIF($G$9:G155,G155)</f>
        <v>136</v>
      </c>
      <c r="D155" s="43">
        <f t="shared" si="6"/>
        <v>0</v>
      </c>
      <c r="E155" s="43" t="e">
        <f t="shared" si="7"/>
        <v>#REF!</v>
      </c>
      <c r="F155" s="101" t="e">
        <f t="shared" si="7"/>
        <v>#REF!</v>
      </c>
      <c r="G155" s="117" t="str">
        <f>+IFERROR(IF(B155="N",G154,+VLOOKUP(COUNTIF($B$9:B155,"S"),Auxiliar!$B$4:$C$11,2,FALSE)),"")</f>
        <v/>
      </c>
      <c r="H155" s="113" t="str">
        <f>+IF(G155="","",VLOOKUP(C155,Orçamento!$A$11:$C$27,2,FALSE))</f>
        <v/>
      </c>
      <c r="I155" s="70"/>
      <c r="J155" s="44"/>
      <c r="K155" s="114"/>
      <c r="L155" s="114"/>
      <c r="M155" s="114"/>
      <c r="N155" s="114"/>
      <c r="O155" s="115" t="str">
        <f t="shared" si="5"/>
        <v/>
      </c>
      <c r="P155" s="116"/>
      <c r="Q155" s="34"/>
      <c r="R155" s="29"/>
      <c r="S155" s="29"/>
    </row>
    <row r="156" spans="1:19" s="96" customFormat="1" ht="15.75" customHeight="1">
      <c r="A156" s="34"/>
      <c r="B156" s="43" t="str">
        <f>+IF(C155&gt;Beneficiários!$F$16,"S","N")</f>
        <v>S</v>
      </c>
      <c r="C156" s="43">
        <f>+COUNTIF($G$9:G156,G156)</f>
        <v>137</v>
      </c>
      <c r="D156" s="43">
        <f t="shared" si="6"/>
        <v>0</v>
      </c>
      <c r="E156" s="43" t="e">
        <f t="shared" si="7"/>
        <v>#REF!</v>
      </c>
      <c r="F156" s="101" t="e">
        <f t="shared" si="7"/>
        <v>#REF!</v>
      </c>
      <c r="G156" s="117" t="str">
        <f>+IFERROR(IF(B156="N",G155,+VLOOKUP(COUNTIF($B$9:B156,"S"),Auxiliar!$B$4:$C$11,2,FALSE)),"")</f>
        <v/>
      </c>
      <c r="H156" s="113" t="str">
        <f>+IF(G156="","",VLOOKUP(C156,Orçamento!$A$11:$C$27,2,FALSE))</f>
        <v/>
      </c>
      <c r="I156" s="70"/>
      <c r="J156" s="44"/>
      <c r="K156" s="114"/>
      <c r="L156" s="114"/>
      <c r="M156" s="114"/>
      <c r="N156" s="114"/>
      <c r="O156" s="115" t="str">
        <f t="shared" si="5"/>
        <v/>
      </c>
      <c r="P156" s="116"/>
      <c r="Q156" s="34"/>
      <c r="R156" s="29"/>
      <c r="S156" s="29"/>
    </row>
    <row r="157" spans="1:19" s="96" customFormat="1" ht="15.75" customHeight="1">
      <c r="A157" s="34"/>
      <c r="B157" s="43" t="str">
        <f>+IF(C156&gt;Beneficiários!$F$16,"S","N")</f>
        <v>S</v>
      </c>
      <c r="C157" s="43">
        <f>+COUNTIF($G$9:G157,G157)</f>
        <v>138</v>
      </c>
      <c r="D157" s="43">
        <f t="shared" si="6"/>
        <v>0</v>
      </c>
      <c r="E157" s="43" t="e">
        <f t="shared" si="7"/>
        <v>#REF!</v>
      </c>
      <c r="F157" s="101" t="e">
        <f t="shared" si="7"/>
        <v>#REF!</v>
      </c>
      <c r="G157" s="117" t="str">
        <f>+IFERROR(IF(B157="N",G156,+VLOOKUP(COUNTIF($B$9:B157,"S"),Auxiliar!$B$4:$C$11,2,FALSE)),"")</f>
        <v/>
      </c>
      <c r="H157" s="113" t="str">
        <f>+IF(G157="","",VLOOKUP(C157,Orçamento!$A$11:$C$27,2,FALSE))</f>
        <v/>
      </c>
      <c r="I157" s="70"/>
      <c r="J157" s="44"/>
      <c r="K157" s="114"/>
      <c r="L157" s="114"/>
      <c r="M157" s="114"/>
      <c r="N157" s="114"/>
      <c r="O157" s="115" t="str">
        <f t="shared" si="5"/>
        <v/>
      </c>
      <c r="P157" s="116"/>
      <c r="Q157" s="34"/>
      <c r="R157" s="29"/>
      <c r="S157" s="29"/>
    </row>
    <row r="158" spans="1:19" s="96" customFormat="1" ht="15.75" customHeight="1">
      <c r="A158" s="34"/>
      <c r="B158" s="43" t="str">
        <f>+IF(C157&gt;Beneficiários!$F$16,"S","N")</f>
        <v>S</v>
      </c>
      <c r="C158" s="43">
        <f>+COUNTIF($G$9:G158,G158)</f>
        <v>139</v>
      </c>
      <c r="D158" s="43">
        <f t="shared" si="6"/>
        <v>0</v>
      </c>
      <c r="E158" s="43" t="e">
        <f t="shared" si="7"/>
        <v>#REF!</v>
      </c>
      <c r="F158" s="101" t="e">
        <f t="shared" si="7"/>
        <v>#REF!</v>
      </c>
      <c r="G158" s="117" t="str">
        <f>+IFERROR(IF(B158="N",G157,+VLOOKUP(COUNTIF($B$9:B158,"S"),Auxiliar!$B$4:$C$11,2,FALSE)),"")</f>
        <v/>
      </c>
      <c r="H158" s="113" t="str">
        <f>+IF(G158="","",VLOOKUP(C158,Orçamento!$A$11:$C$27,2,FALSE))</f>
        <v/>
      </c>
      <c r="I158" s="70"/>
      <c r="J158" s="44"/>
      <c r="K158" s="114"/>
      <c r="L158" s="114"/>
      <c r="M158" s="114"/>
      <c r="N158" s="114"/>
      <c r="O158" s="115" t="str">
        <f t="shared" si="5"/>
        <v/>
      </c>
      <c r="P158" s="116"/>
      <c r="Q158" s="34"/>
      <c r="R158" s="29"/>
      <c r="S158" s="29"/>
    </row>
    <row r="159" spans="1:19" s="96" customFormat="1" ht="15.75" customHeight="1">
      <c r="A159" s="34"/>
      <c r="B159" s="43" t="str">
        <f>+IF(C158&gt;Beneficiários!$F$16,"S","N")</f>
        <v>S</v>
      </c>
      <c r="C159" s="43">
        <f>+COUNTIF($G$9:G159,G159)</f>
        <v>140</v>
      </c>
      <c r="D159" s="43">
        <f t="shared" si="6"/>
        <v>0</v>
      </c>
      <c r="E159" s="43" t="e">
        <f t="shared" si="7"/>
        <v>#REF!</v>
      </c>
      <c r="F159" s="101" t="e">
        <f t="shared" si="7"/>
        <v>#REF!</v>
      </c>
      <c r="G159" s="117" t="str">
        <f>+IFERROR(IF(B159="N",G158,+VLOOKUP(COUNTIF($B$9:B159,"S"),Auxiliar!$B$4:$C$11,2,FALSE)),"")</f>
        <v/>
      </c>
      <c r="H159" s="113" t="str">
        <f>+IF(G159="","",VLOOKUP(C159,Orçamento!$A$11:$C$27,2,FALSE))</f>
        <v/>
      </c>
      <c r="I159" s="70"/>
      <c r="J159" s="44"/>
      <c r="K159" s="114"/>
      <c r="L159" s="114"/>
      <c r="M159" s="114"/>
      <c r="N159" s="114"/>
      <c r="O159" s="115" t="str">
        <f t="shared" si="5"/>
        <v/>
      </c>
      <c r="P159" s="116"/>
      <c r="Q159" s="34"/>
      <c r="R159" s="29"/>
      <c r="S159" s="29"/>
    </row>
    <row r="160" spans="1:19" s="96" customFormat="1" ht="15.75" customHeight="1">
      <c r="A160" s="34"/>
      <c r="B160" s="43" t="str">
        <f>+IF(C159&gt;Beneficiários!$F$16,"S","N")</f>
        <v>S</v>
      </c>
      <c r="C160" s="43">
        <f>+COUNTIF($G$9:G160,G160)</f>
        <v>141</v>
      </c>
      <c r="D160" s="43">
        <f t="shared" si="6"/>
        <v>0</v>
      </c>
      <c r="E160" s="43" t="e">
        <f t="shared" si="7"/>
        <v>#REF!</v>
      </c>
      <c r="F160" s="101" t="e">
        <f t="shared" si="7"/>
        <v>#REF!</v>
      </c>
      <c r="G160" s="117" t="str">
        <f>+IFERROR(IF(B160="N",G159,+VLOOKUP(COUNTIF($B$9:B160,"S"),Auxiliar!$B$4:$C$11,2,FALSE)),"")</f>
        <v/>
      </c>
      <c r="H160" s="113" t="str">
        <f>+IF(G160="","",VLOOKUP(C160,Orçamento!$A$11:$C$27,2,FALSE))</f>
        <v/>
      </c>
      <c r="I160" s="70"/>
      <c r="J160" s="44"/>
      <c r="K160" s="114"/>
      <c r="L160" s="114"/>
      <c r="M160" s="114"/>
      <c r="N160" s="114"/>
      <c r="O160" s="115" t="str">
        <f t="shared" si="5"/>
        <v/>
      </c>
      <c r="P160" s="116"/>
      <c r="Q160" s="34"/>
      <c r="R160" s="29"/>
      <c r="S160" s="29"/>
    </row>
    <row r="161" spans="1:19" s="96" customFormat="1" ht="15.75" customHeight="1">
      <c r="A161" s="34"/>
      <c r="B161" s="43" t="str">
        <f>+IF(C160&gt;Beneficiários!$F$16,"S","N")</f>
        <v>S</v>
      </c>
      <c r="C161" s="43">
        <f>+COUNTIF($G$9:G161,G161)</f>
        <v>142</v>
      </c>
      <c r="D161" s="43">
        <f t="shared" si="6"/>
        <v>0</v>
      </c>
      <c r="E161" s="43" t="e">
        <f t="shared" si="7"/>
        <v>#REF!</v>
      </c>
      <c r="F161" s="101" t="e">
        <f t="shared" si="7"/>
        <v>#REF!</v>
      </c>
      <c r="G161" s="117" t="str">
        <f>+IFERROR(IF(B161="N",G160,+VLOOKUP(COUNTIF($B$9:B161,"S"),Auxiliar!$B$4:$C$11,2,FALSE)),"")</f>
        <v/>
      </c>
      <c r="H161" s="113" t="str">
        <f>+IF(G161="","",VLOOKUP(C161,Orçamento!$A$11:$C$27,2,FALSE))</f>
        <v/>
      </c>
      <c r="I161" s="70"/>
      <c r="J161" s="44"/>
      <c r="K161" s="114"/>
      <c r="L161" s="114"/>
      <c r="M161" s="114"/>
      <c r="N161" s="114"/>
      <c r="O161" s="115" t="str">
        <f t="shared" si="5"/>
        <v/>
      </c>
      <c r="P161" s="116"/>
      <c r="Q161" s="34"/>
      <c r="R161" s="29"/>
      <c r="S161" s="29"/>
    </row>
    <row r="162" spans="1:19" s="96" customFormat="1" ht="15.75" customHeight="1">
      <c r="A162" s="34"/>
      <c r="B162" s="43" t="str">
        <f>+IF(C161&gt;Beneficiários!$F$16,"S","N")</f>
        <v>S</v>
      </c>
      <c r="C162" s="43">
        <f>+COUNTIF($G$9:G162,G162)</f>
        <v>143</v>
      </c>
      <c r="D162" s="43">
        <f t="shared" si="6"/>
        <v>0</v>
      </c>
      <c r="E162" s="43" t="e">
        <f t="shared" si="7"/>
        <v>#REF!</v>
      </c>
      <c r="F162" s="101" t="e">
        <f t="shared" si="7"/>
        <v>#REF!</v>
      </c>
      <c r="G162" s="117" t="str">
        <f>+IFERROR(IF(B162="N",G161,+VLOOKUP(COUNTIF($B$9:B162,"S"),Auxiliar!$B$4:$C$11,2,FALSE)),"")</f>
        <v/>
      </c>
      <c r="H162" s="113" t="str">
        <f>+IF(G162="","",VLOOKUP(C162,Orçamento!$A$11:$C$27,2,FALSE))</f>
        <v/>
      </c>
      <c r="I162" s="70"/>
      <c r="J162" s="44"/>
      <c r="K162" s="114"/>
      <c r="L162" s="114"/>
      <c r="M162" s="114"/>
      <c r="N162" s="114"/>
      <c r="O162" s="115" t="str">
        <f t="shared" si="5"/>
        <v/>
      </c>
      <c r="P162" s="116"/>
      <c r="Q162" s="34"/>
      <c r="R162" s="29"/>
      <c r="S162" s="29"/>
    </row>
    <row r="163" spans="1:19" s="96" customFormat="1" ht="15.75" customHeight="1">
      <c r="A163" s="34"/>
      <c r="B163" s="43" t="str">
        <f>+IF(C162&gt;Beneficiários!$F$16,"S","N")</f>
        <v>S</v>
      </c>
      <c r="C163" s="43">
        <f>+COUNTIF($G$9:G163,G163)</f>
        <v>144</v>
      </c>
      <c r="D163" s="43">
        <f t="shared" si="6"/>
        <v>0</v>
      </c>
      <c r="E163" s="43" t="e">
        <f t="shared" si="7"/>
        <v>#REF!</v>
      </c>
      <c r="F163" s="101" t="e">
        <f t="shared" si="7"/>
        <v>#REF!</v>
      </c>
      <c r="G163" s="117" t="str">
        <f>+IFERROR(IF(B163="N",G162,+VLOOKUP(COUNTIF($B$9:B163,"S"),Auxiliar!$B$4:$C$11,2,FALSE)),"")</f>
        <v/>
      </c>
      <c r="H163" s="113" t="str">
        <f>+IF(G163="","",VLOOKUP(C163,Orçamento!$A$11:$C$27,2,FALSE))</f>
        <v/>
      </c>
      <c r="I163" s="70"/>
      <c r="J163" s="44"/>
      <c r="K163" s="114"/>
      <c r="L163" s="114"/>
      <c r="M163" s="114"/>
      <c r="N163" s="114"/>
      <c r="O163" s="115" t="str">
        <f t="shared" si="5"/>
        <v/>
      </c>
      <c r="P163" s="116"/>
      <c r="Q163" s="34"/>
      <c r="R163" s="29"/>
      <c r="S163" s="29"/>
    </row>
    <row r="164" spans="1:19" s="96" customFormat="1" ht="15.75" customHeight="1">
      <c r="A164" s="34"/>
      <c r="B164" s="43" t="str">
        <f>+IF(C163&gt;Beneficiários!$F$16,"S","N")</f>
        <v>S</v>
      </c>
      <c r="C164" s="43">
        <f>+COUNTIF($G$9:G164,G164)</f>
        <v>145</v>
      </c>
      <c r="D164" s="43">
        <f t="shared" si="6"/>
        <v>0</v>
      </c>
      <c r="E164" s="43" t="e">
        <f t="shared" si="7"/>
        <v>#REF!</v>
      </c>
      <c r="F164" s="101" t="e">
        <f t="shared" si="7"/>
        <v>#REF!</v>
      </c>
      <c r="G164" s="117" t="str">
        <f>+IFERROR(IF(B164="N",G163,+VLOOKUP(COUNTIF($B$9:B164,"S"),Auxiliar!$B$4:$C$11,2,FALSE)),"")</f>
        <v/>
      </c>
      <c r="H164" s="113" t="str">
        <f>+IF(G164="","",VLOOKUP(C164,Orçamento!$A$11:$C$27,2,FALSE))</f>
        <v/>
      </c>
      <c r="I164" s="70"/>
      <c r="J164" s="44"/>
      <c r="K164" s="114"/>
      <c r="L164" s="114"/>
      <c r="M164" s="114"/>
      <c r="N164" s="114"/>
      <c r="O164" s="115" t="str">
        <f t="shared" si="5"/>
        <v/>
      </c>
      <c r="P164" s="116"/>
      <c r="Q164" s="34"/>
      <c r="R164" s="29"/>
      <c r="S164" s="29"/>
    </row>
    <row r="165" spans="1:19" s="96" customFormat="1" ht="15.75" customHeight="1">
      <c r="A165" s="34"/>
      <c r="B165" s="43" t="str">
        <f>+IF(C164&gt;Beneficiários!$F$16,"S","N")</f>
        <v>S</v>
      </c>
      <c r="C165" s="43">
        <f>+COUNTIF($G$9:G165,G165)</f>
        <v>146</v>
      </c>
      <c r="D165" s="43">
        <f t="shared" si="6"/>
        <v>0</v>
      </c>
      <c r="E165" s="43" t="e">
        <f t="shared" si="7"/>
        <v>#REF!</v>
      </c>
      <c r="F165" s="101" t="e">
        <f t="shared" si="7"/>
        <v>#REF!</v>
      </c>
      <c r="G165" s="117" t="str">
        <f>+IFERROR(IF(B165="N",G164,+VLOOKUP(COUNTIF($B$9:B165,"S"),Auxiliar!$B$4:$C$11,2,FALSE)),"")</f>
        <v/>
      </c>
      <c r="H165" s="113" t="str">
        <f>+IF(G165="","",VLOOKUP(C165,Orçamento!$A$11:$C$27,2,FALSE))</f>
        <v/>
      </c>
      <c r="I165" s="70"/>
      <c r="J165" s="44"/>
      <c r="K165" s="114"/>
      <c r="L165" s="114"/>
      <c r="M165" s="114"/>
      <c r="N165" s="114"/>
      <c r="O165" s="115" t="str">
        <f t="shared" si="5"/>
        <v/>
      </c>
      <c r="P165" s="116"/>
      <c r="Q165" s="34"/>
      <c r="R165" s="29"/>
      <c r="S165" s="29"/>
    </row>
    <row r="166" spans="1:19" s="96" customFormat="1" ht="15.75" customHeight="1">
      <c r="A166" s="34"/>
      <c r="B166" s="43" t="str">
        <f>+IF(C165&gt;Beneficiários!$F$16,"S","N")</f>
        <v>S</v>
      </c>
      <c r="C166" s="43">
        <f>+COUNTIF($G$9:G166,G166)</f>
        <v>147</v>
      </c>
      <c r="D166" s="43">
        <f t="shared" si="6"/>
        <v>0</v>
      </c>
      <c r="E166" s="43" t="e">
        <f t="shared" si="7"/>
        <v>#REF!</v>
      </c>
      <c r="F166" s="101" t="e">
        <f t="shared" si="7"/>
        <v>#REF!</v>
      </c>
      <c r="G166" s="117" t="str">
        <f>+IFERROR(IF(B166="N",G165,+VLOOKUP(COUNTIF($B$9:B166,"S"),Auxiliar!$B$4:$C$11,2,FALSE)),"")</f>
        <v/>
      </c>
      <c r="H166" s="113" t="str">
        <f>+IF(G166="","",VLOOKUP(C166,Orçamento!$A$11:$C$27,2,FALSE))</f>
        <v/>
      </c>
      <c r="I166" s="70"/>
      <c r="J166" s="44"/>
      <c r="K166" s="114"/>
      <c r="L166" s="114"/>
      <c r="M166" s="114"/>
      <c r="N166" s="114"/>
      <c r="O166" s="115" t="str">
        <f t="shared" si="5"/>
        <v/>
      </c>
      <c r="P166" s="116"/>
      <c r="Q166" s="34"/>
      <c r="R166" s="29"/>
      <c r="S166" s="29"/>
    </row>
    <row r="167" spans="1:19" s="96" customFormat="1" ht="15.75" customHeight="1">
      <c r="A167" s="34"/>
      <c r="B167" s="43" t="str">
        <f>+IF(C166&gt;Beneficiários!$F$16,"S","N")</f>
        <v>S</v>
      </c>
      <c r="C167" s="43">
        <f>+COUNTIF($G$9:G167,G167)</f>
        <v>148</v>
      </c>
      <c r="D167" s="43">
        <f t="shared" si="6"/>
        <v>0</v>
      </c>
      <c r="E167" s="43" t="e">
        <f t="shared" si="7"/>
        <v>#REF!</v>
      </c>
      <c r="F167" s="101" t="e">
        <f t="shared" si="7"/>
        <v>#REF!</v>
      </c>
      <c r="G167" s="117" t="str">
        <f>+IFERROR(IF(B167="N",G166,+VLOOKUP(COUNTIF($B$9:B167,"S"),Auxiliar!$B$4:$C$11,2,FALSE)),"")</f>
        <v/>
      </c>
      <c r="H167" s="113" t="str">
        <f>+IF(G167="","",VLOOKUP(C167,Orçamento!$A$11:$C$27,2,FALSE))</f>
        <v/>
      </c>
      <c r="I167" s="70"/>
      <c r="J167" s="44"/>
      <c r="K167" s="114"/>
      <c r="L167" s="114"/>
      <c r="M167" s="114"/>
      <c r="N167" s="114"/>
      <c r="O167" s="115" t="str">
        <f t="shared" si="5"/>
        <v/>
      </c>
      <c r="P167" s="116"/>
      <c r="Q167" s="34"/>
      <c r="R167" s="29"/>
      <c r="S167" s="29"/>
    </row>
    <row r="168" spans="1:19" s="96" customFormat="1" ht="15.75" customHeight="1">
      <c r="A168" s="34"/>
      <c r="B168" s="43" t="str">
        <f>+IF(C167&gt;Beneficiários!$F$16,"S","N")</f>
        <v>S</v>
      </c>
      <c r="C168" s="43">
        <f>+COUNTIF($G$9:G168,G168)</f>
        <v>149</v>
      </c>
      <c r="D168" s="43">
        <f t="shared" si="6"/>
        <v>0</v>
      </c>
      <c r="E168" s="43" t="e">
        <f t="shared" si="7"/>
        <v>#REF!</v>
      </c>
      <c r="F168" s="101" t="e">
        <f t="shared" si="7"/>
        <v>#REF!</v>
      </c>
      <c r="G168" s="117" t="str">
        <f>+IFERROR(IF(B168="N",G167,+VLOOKUP(COUNTIF($B$9:B168,"S"),Auxiliar!$B$4:$C$11,2,FALSE)),"")</f>
        <v/>
      </c>
      <c r="H168" s="113" t="str">
        <f>+IF(G168="","",VLOOKUP(C168,Orçamento!$A$11:$C$27,2,FALSE))</f>
        <v/>
      </c>
      <c r="I168" s="70"/>
      <c r="J168" s="44"/>
      <c r="K168" s="114"/>
      <c r="L168" s="114"/>
      <c r="M168" s="114"/>
      <c r="N168" s="114"/>
      <c r="O168" s="115" t="str">
        <f t="shared" si="5"/>
        <v/>
      </c>
      <c r="P168" s="116"/>
      <c r="Q168" s="34"/>
      <c r="R168" s="29"/>
      <c r="S168" s="29"/>
    </row>
    <row r="169" spans="1:19" s="96" customFormat="1" ht="15.75" customHeight="1">
      <c r="A169" s="34"/>
      <c r="B169" s="43" t="str">
        <f>+IF(C168&gt;Beneficiários!$F$16,"S","N")</f>
        <v>S</v>
      </c>
      <c r="C169" s="43">
        <f>+COUNTIF($G$9:G169,G169)</f>
        <v>150</v>
      </c>
      <c r="D169" s="43">
        <f t="shared" si="6"/>
        <v>0</v>
      </c>
      <c r="E169" s="43" t="e">
        <f t="shared" si="7"/>
        <v>#REF!</v>
      </c>
      <c r="F169" s="101" t="e">
        <f t="shared" si="7"/>
        <v>#REF!</v>
      </c>
      <c r="G169" s="117" t="str">
        <f>+IFERROR(IF(B169="N",G168,+VLOOKUP(COUNTIF($B$9:B169,"S"),Auxiliar!$B$4:$C$11,2,FALSE)),"")</f>
        <v/>
      </c>
      <c r="H169" s="113" t="str">
        <f>+IF(G169="","",VLOOKUP(C169,Orçamento!$A$11:$C$27,2,FALSE))</f>
        <v/>
      </c>
      <c r="I169" s="70"/>
      <c r="J169" s="44"/>
      <c r="K169" s="114"/>
      <c r="L169" s="114"/>
      <c r="M169" s="114"/>
      <c r="N169" s="114"/>
      <c r="O169" s="115" t="str">
        <f t="shared" si="5"/>
        <v/>
      </c>
      <c r="P169" s="116"/>
      <c r="Q169" s="34"/>
      <c r="R169" s="29"/>
      <c r="S169" s="29"/>
    </row>
    <row r="170" spans="1:19" s="96" customFormat="1" ht="15.75" customHeight="1">
      <c r="A170" s="34"/>
      <c r="B170" s="43" t="str">
        <f>+IF(C169&gt;Beneficiários!$F$16,"S","N")</f>
        <v>S</v>
      </c>
      <c r="C170" s="43">
        <f>+COUNTIF($G$9:G170,G170)</f>
        <v>151</v>
      </c>
      <c r="D170" s="43">
        <f t="shared" si="6"/>
        <v>0</v>
      </c>
      <c r="E170" s="43" t="e">
        <f t="shared" si="7"/>
        <v>#REF!</v>
      </c>
      <c r="F170" s="101" t="e">
        <f t="shared" si="7"/>
        <v>#REF!</v>
      </c>
      <c r="G170" s="117" t="str">
        <f>+IFERROR(IF(B170="N",G169,+VLOOKUP(COUNTIF($B$9:B170,"S"),Auxiliar!$B$4:$C$11,2,FALSE)),"")</f>
        <v/>
      </c>
      <c r="H170" s="113" t="str">
        <f>+IF(G170="","",VLOOKUP(C170,Orçamento!$A$11:$C$27,2,FALSE))</f>
        <v/>
      </c>
      <c r="I170" s="70"/>
      <c r="J170" s="44"/>
      <c r="K170" s="114"/>
      <c r="L170" s="114"/>
      <c r="M170" s="114"/>
      <c r="N170" s="114"/>
      <c r="O170" s="115" t="str">
        <f t="shared" si="5"/>
        <v/>
      </c>
      <c r="P170" s="116"/>
      <c r="Q170" s="34"/>
      <c r="R170" s="29"/>
      <c r="S170" s="29"/>
    </row>
    <row r="171" spans="1:19" s="96" customFormat="1" ht="15.75" customHeight="1">
      <c r="A171" s="34"/>
      <c r="B171" s="43" t="str">
        <f>+IF(C170&gt;Beneficiários!$F$16,"S","N")</f>
        <v>S</v>
      </c>
      <c r="C171" s="43">
        <f>+COUNTIF($G$9:G171,G171)</f>
        <v>152</v>
      </c>
      <c r="D171" s="43">
        <f t="shared" si="6"/>
        <v>0</v>
      </c>
      <c r="E171" s="43" t="e">
        <f t="shared" si="7"/>
        <v>#REF!</v>
      </c>
      <c r="F171" s="101" t="e">
        <f t="shared" si="7"/>
        <v>#REF!</v>
      </c>
      <c r="G171" s="117" t="str">
        <f>+IFERROR(IF(B171="N",G170,+VLOOKUP(COUNTIF($B$9:B171,"S"),Auxiliar!$B$4:$C$11,2,FALSE)),"")</f>
        <v/>
      </c>
      <c r="H171" s="113" t="str">
        <f>+IF(G171="","",VLOOKUP(C171,Orçamento!$A$11:$C$27,2,FALSE))</f>
        <v/>
      </c>
      <c r="I171" s="70"/>
      <c r="J171" s="44"/>
      <c r="K171" s="114"/>
      <c r="L171" s="114"/>
      <c r="M171" s="114"/>
      <c r="N171" s="114"/>
      <c r="O171" s="115" t="str">
        <f t="shared" si="5"/>
        <v/>
      </c>
      <c r="P171" s="116"/>
      <c r="Q171" s="34"/>
      <c r="R171" s="29"/>
      <c r="S171" s="29"/>
    </row>
    <row r="172" spans="1:19" s="96" customFormat="1" ht="15.75" customHeight="1">
      <c r="A172" s="34"/>
      <c r="B172" s="43" t="str">
        <f>+IF(C171&gt;Beneficiários!$F$16,"S","N")</f>
        <v>S</v>
      </c>
      <c r="C172" s="43">
        <f>+COUNTIF($G$9:G172,G172)</f>
        <v>153</v>
      </c>
      <c r="D172" s="43">
        <f t="shared" si="6"/>
        <v>0</v>
      </c>
      <c r="E172" s="43" t="e">
        <f t="shared" si="7"/>
        <v>#REF!</v>
      </c>
      <c r="F172" s="101" t="e">
        <f t="shared" si="7"/>
        <v>#REF!</v>
      </c>
      <c r="G172" s="117" t="str">
        <f>+IFERROR(IF(B172="N",G171,+VLOOKUP(COUNTIF($B$9:B172,"S"),Auxiliar!$B$4:$C$11,2,FALSE)),"")</f>
        <v/>
      </c>
      <c r="H172" s="113" t="str">
        <f>+IF(G172="","",VLOOKUP(C172,Orçamento!$A$11:$C$27,2,FALSE))</f>
        <v/>
      </c>
      <c r="I172" s="70"/>
      <c r="J172" s="44"/>
      <c r="K172" s="114"/>
      <c r="L172" s="114"/>
      <c r="M172" s="114"/>
      <c r="N172" s="114"/>
      <c r="O172" s="115" t="str">
        <f t="shared" si="5"/>
        <v/>
      </c>
      <c r="P172" s="116"/>
      <c r="Q172" s="34"/>
      <c r="R172" s="29"/>
      <c r="S172" s="29"/>
    </row>
    <row r="173" spans="1:19" s="96" customFormat="1" ht="15.75" customHeight="1">
      <c r="A173" s="34"/>
      <c r="B173" s="43" t="str">
        <f>+IF(C172&gt;Beneficiários!$F$16,"S","N")</f>
        <v>S</v>
      </c>
      <c r="C173" s="43">
        <f>+COUNTIF($G$9:G173,G173)</f>
        <v>154</v>
      </c>
      <c r="D173" s="43">
        <f t="shared" si="6"/>
        <v>0</v>
      </c>
      <c r="E173" s="43" t="e">
        <f t="shared" si="7"/>
        <v>#REF!</v>
      </c>
      <c r="F173" s="101" t="e">
        <f t="shared" si="7"/>
        <v>#REF!</v>
      </c>
      <c r="G173" s="117" t="str">
        <f>+IFERROR(IF(B173="N",G172,+VLOOKUP(COUNTIF($B$9:B173,"S"),Auxiliar!$B$4:$C$11,2,FALSE)),"")</f>
        <v/>
      </c>
      <c r="H173" s="113" t="str">
        <f>+IF(G173="","",VLOOKUP(C173,Orçamento!$A$11:$C$27,2,FALSE))</f>
        <v/>
      </c>
      <c r="I173" s="70"/>
      <c r="J173" s="44"/>
      <c r="K173" s="114"/>
      <c r="L173" s="114"/>
      <c r="M173" s="114"/>
      <c r="N173" s="114"/>
      <c r="O173" s="115" t="str">
        <f t="shared" si="5"/>
        <v/>
      </c>
      <c r="P173" s="116"/>
      <c r="Q173" s="34"/>
      <c r="R173" s="29"/>
      <c r="S173" s="29"/>
    </row>
    <row r="174" spans="1:19" s="96" customFormat="1" ht="15.75" customHeight="1">
      <c r="A174" s="34"/>
      <c r="B174" s="43" t="str">
        <f>+IF(C173&gt;Beneficiários!$F$16,"S","N")</f>
        <v>S</v>
      </c>
      <c r="C174" s="43">
        <f>+COUNTIF($G$9:G174,G174)</f>
        <v>155</v>
      </c>
      <c r="D174" s="43">
        <f t="shared" si="6"/>
        <v>0</v>
      </c>
      <c r="E174" s="43" t="e">
        <f t="shared" si="7"/>
        <v>#REF!</v>
      </c>
      <c r="F174" s="101" t="e">
        <f t="shared" si="7"/>
        <v>#REF!</v>
      </c>
      <c r="G174" s="117" t="str">
        <f>+IFERROR(IF(B174="N",G173,+VLOOKUP(COUNTIF($B$9:B174,"S"),Auxiliar!$B$4:$C$11,2,FALSE)),"")</f>
        <v/>
      </c>
      <c r="H174" s="113" t="str">
        <f>+IF(G174="","",VLOOKUP(C174,Orçamento!$A$11:$C$27,2,FALSE))</f>
        <v/>
      </c>
      <c r="I174" s="70"/>
      <c r="J174" s="44"/>
      <c r="K174" s="114"/>
      <c r="L174" s="114"/>
      <c r="M174" s="114"/>
      <c r="N174" s="114"/>
      <c r="O174" s="115" t="str">
        <f t="shared" si="5"/>
        <v/>
      </c>
      <c r="P174" s="116"/>
      <c r="Q174" s="34"/>
      <c r="R174" s="29"/>
      <c r="S174" s="29"/>
    </row>
    <row r="175" spans="1:19" s="96" customFormat="1" ht="15.75" customHeight="1">
      <c r="A175" s="34"/>
      <c r="B175" s="43" t="str">
        <f>+IF(C174&gt;Beneficiários!$F$16,"S","N")</f>
        <v>S</v>
      </c>
      <c r="C175" s="43">
        <f>+COUNTIF($G$9:G175,G175)</f>
        <v>156</v>
      </c>
      <c r="D175" s="43">
        <f t="shared" si="6"/>
        <v>0</v>
      </c>
      <c r="E175" s="43" t="e">
        <f t="shared" si="7"/>
        <v>#REF!</v>
      </c>
      <c r="F175" s="101" t="e">
        <f t="shared" si="7"/>
        <v>#REF!</v>
      </c>
      <c r="G175" s="117" t="str">
        <f>+IFERROR(IF(B175="N",G174,+VLOOKUP(COUNTIF($B$9:B175,"S"),Auxiliar!$B$4:$C$11,2,FALSE)),"")</f>
        <v/>
      </c>
      <c r="H175" s="113" t="str">
        <f>+IF(G175="","",VLOOKUP(C175,Orçamento!$A$11:$C$27,2,FALSE))</f>
        <v/>
      </c>
      <c r="I175" s="70"/>
      <c r="J175" s="44"/>
      <c r="K175" s="114"/>
      <c r="L175" s="114"/>
      <c r="M175" s="114"/>
      <c r="N175" s="114"/>
      <c r="O175" s="115" t="str">
        <f t="shared" si="5"/>
        <v/>
      </c>
      <c r="P175" s="116"/>
      <c r="Q175" s="34"/>
      <c r="R175" s="29"/>
      <c r="S175" s="29"/>
    </row>
    <row r="176" spans="1:19" s="96" customFormat="1" ht="15.75" customHeight="1">
      <c r="A176" s="34"/>
      <c r="B176" s="43" t="str">
        <f>+IF(C175&gt;Beneficiários!$F$16,"S","N")</f>
        <v>S</v>
      </c>
      <c r="C176" s="43">
        <f>+COUNTIF($G$9:G176,G176)</f>
        <v>157</v>
      </c>
      <c r="D176" s="43">
        <f t="shared" si="6"/>
        <v>0</v>
      </c>
      <c r="E176" s="43" t="e">
        <f t="shared" si="7"/>
        <v>#REF!</v>
      </c>
      <c r="F176" s="101" t="e">
        <f t="shared" si="7"/>
        <v>#REF!</v>
      </c>
      <c r="G176" s="117" t="str">
        <f>+IFERROR(IF(B176="N",G175,+VLOOKUP(COUNTIF($B$9:B176,"S"),Auxiliar!$B$4:$C$11,2,FALSE)),"")</f>
        <v/>
      </c>
      <c r="H176" s="113" t="str">
        <f>+IF(G176="","",VLOOKUP(C176,Orçamento!$A$11:$C$27,2,FALSE))</f>
        <v/>
      </c>
      <c r="I176" s="70"/>
      <c r="J176" s="44"/>
      <c r="K176" s="114"/>
      <c r="L176" s="114"/>
      <c r="M176" s="114"/>
      <c r="N176" s="114"/>
      <c r="O176" s="115" t="str">
        <f t="shared" si="5"/>
        <v/>
      </c>
      <c r="P176" s="116"/>
      <c r="Q176" s="34"/>
      <c r="R176" s="29"/>
      <c r="S176" s="29"/>
    </row>
    <row r="177" spans="1:19" s="96" customFormat="1" ht="15.75" customHeight="1">
      <c r="A177" s="34"/>
      <c r="B177" s="43" t="str">
        <f>+IF(C176&gt;Beneficiários!$F$16,"S","N")</f>
        <v>S</v>
      </c>
      <c r="C177" s="43">
        <f>+COUNTIF($G$9:G177,G177)</f>
        <v>158</v>
      </c>
      <c r="D177" s="43">
        <f t="shared" si="6"/>
        <v>0</v>
      </c>
      <c r="E177" s="43" t="e">
        <f t="shared" si="7"/>
        <v>#REF!</v>
      </c>
      <c r="F177" s="101" t="e">
        <f t="shared" si="7"/>
        <v>#REF!</v>
      </c>
      <c r="G177" s="117" t="str">
        <f>+IFERROR(IF(B177="N",G176,+VLOOKUP(COUNTIF($B$9:B177,"S"),Auxiliar!$B$4:$C$11,2,FALSE)),"")</f>
        <v/>
      </c>
      <c r="H177" s="113" t="str">
        <f>+IF(G177="","",VLOOKUP(C177,Orçamento!$A$11:$C$27,2,FALSE))</f>
        <v/>
      </c>
      <c r="I177" s="70"/>
      <c r="J177" s="44"/>
      <c r="K177" s="114"/>
      <c r="L177" s="114"/>
      <c r="M177" s="114"/>
      <c r="N177" s="114"/>
      <c r="O177" s="115" t="str">
        <f t="shared" si="5"/>
        <v/>
      </c>
      <c r="P177" s="116"/>
      <c r="Q177" s="34"/>
      <c r="R177" s="29"/>
      <c r="S177" s="29"/>
    </row>
    <row r="178" spans="1:19" s="96" customFormat="1" ht="15.75" customHeight="1">
      <c r="A178" s="34"/>
      <c r="B178" s="43" t="str">
        <f>+IF(C177&gt;Beneficiários!$F$16,"S","N")</f>
        <v>S</v>
      </c>
      <c r="C178" s="43">
        <f>+COUNTIF($G$9:G178,G178)</f>
        <v>159</v>
      </c>
      <c r="D178" s="43">
        <f t="shared" si="6"/>
        <v>0</v>
      </c>
      <c r="E178" s="43" t="e">
        <f t="shared" si="7"/>
        <v>#REF!</v>
      </c>
      <c r="F178" s="101" t="e">
        <f t="shared" si="7"/>
        <v>#REF!</v>
      </c>
      <c r="G178" s="117" t="str">
        <f>+IFERROR(IF(B178="N",G177,+VLOOKUP(COUNTIF($B$9:B178,"S"),Auxiliar!$B$4:$C$11,2,FALSE)),"")</f>
        <v/>
      </c>
      <c r="H178" s="113" t="str">
        <f>+IF(G178="","",VLOOKUP(C178,Orçamento!$A$11:$C$27,2,FALSE))</f>
        <v/>
      </c>
      <c r="I178" s="70"/>
      <c r="J178" s="44"/>
      <c r="K178" s="114"/>
      <c r="L178" s="114"/>
      <c r="M178" s="114"/>
      <c r="N178" s="114"/>
      <c r="O178" s="115" t="str">
        <f t="shared" ref="O178:O192" si="8">+IF(SUM(K178:N178)=0,"",SUM(K178:N178))</f>
        <v/>
      </c>
      <c r="P178" s="116"/>
      <c r="Q178" s="34"/>
      <c r="R178" s="29"/>
      <c r="S178" s="29"/>
    </row>
    <row r="179" spans="1:19" s="96" customFormat="1" ht="15.75" customHeight="1">
      <c r="A179" s="34"/>
      <c r="B179" s="43" t="str">
        <f>+IF(C178&gt;Beneficiários!$F$16,"S","N")</f>
        <v>S</v>
      </c>
      <c r="C179" s="43">
        <f>+COUNTIF($G$9:G179,G179)</f>
        <v>160</v>
      </c>
      <c r="D179" s="43">
        <f t="shared" ref="D179:D192" si="9">+D178</f>
        <v>0</v>
      </c>
      <c r="E179" s="43" t="e">
        <f t="shared" ref="E179:F192" si="10">+E178</f>
        <v>#REF!</v>
      </c>
      <c r="F179" s="101" t="e">
        <f t="shared" si="10"/>
        <v>#REF!</v>
      </c>
      <c r="G179" s="117" t="str">
        <f>+IFERROR(IF(B179="N",G178,+VLOOKUP(COUNTIF($B$9:B179,"S"),Auxiliar!$B$4:$C$11,2,FALSE)),"")</f>
        <v/>
      </c>
      <c r="H179" s="113" t="str">
        <f>+IF(G179="","",VLOOKUP(C179,Orçamento!$A$11:$C$27,2,FALSE))</f>
        <v/>
      </c>
      <c r="I179" s="70"/>
      <c r="J179" s="44"/>
      <c r="K179" s="114"/>
      <c r="L179" s="114"/>
      <c r="M179" s="114"/>
      <c r="N179" s="114"/>
      <c r="O179" s="115" t="str">
        <f t="shared" si="8"/>
        <v/>
      </c>
      <c r="P179" s="116"/>
      <c r="Q179" s="34"/>
      <c r="R179" s="29"/>
      <c r="S179" s="29"/>
    </row>
    <row r="180" spans="1:19" s="96" customFormat="1" ht="15.75" customHeight="1">
      <c r="A180" s="34"/>
      <c r="B180" s="43" t="str">
        <f>+IF(C179&gt;Beneficiários!$F$16,"S","N")</f>
        <v>S</v>
      </c>
      <c r="C180" s="43">
        <f>+COUNTIF($G$9:G180,G180)</f>
        <v>161</v>
      </c>
      <c r="D180" s="43">
        <f t="shared" si="9"/>
        <v>0</v>
      </c>
      <c r="E180" s="43" t="e">
        <f t="shared" si="10"/>
        <v>#REF!</v>
      </c>
      <c r="F180" s="101" t="e">
        <f t="shared" si="10"/>
        <v>#REF!</v>
      </c>
      <c r="G180" s="117" t="str">
        <f>+IFERROR(IF(B180="N",G179,+VLOOKUP(COUNTIF($B$9:B180,"S"),Auxiliar!$B$4:$C$11,2,FALSE)),"")</f>
        <v/>
      </c>
      <c r="H180" s="113" t="str">
        <f>+IF(G180="","",VLOOKUP(C180,Orçamento!$A$11:$C$27,2,FALSE))</f>
        <v/>
      </c>
      <c r="I180" s="70"/>
      <c r="J180" s="44"/>
      <c r="K180" s="114"/>
      <c r="L180" s="114"/>
      <c r="M180" s="114"/>
      <c r="N180" s="114"/>
      <c r="O180" s="115" t="str">
        <f t="shared" si="8"/>
        <v/>
      </c>
      <c r="P180" s="116"/>
      <c r="Q180" s="34"/>
      <c r="R180" s="29"/>
      <c r="S180" s="29"/>
    </row>
    <row r="181" spans="1:19" s="96" customFormat="1" ht="15.75" customHeight="1">
      <c r="A181" s="34"/>
      <c r="B181" s="43" t="str">
        <f>+IF(C180&gt;Beneficiários!$F$16,"S","N")</f>
        <v>S</v>
      </c>
      <c r="C181" s="43">
        <f>+COUNTIF($G$9:G181,G181)</f>
        <v>162</v>
      </c>
      <c r="D181" s="43">
        <f t="shared" si="9"/>
        <v>0</v>
      </c>
      <c r="E181" s="43" t="e">
        <f t="shared" si="10"/>
        <v>#REF!</v>
      </c>
      <c r="F181" s="101" t="e">
        <f t="shared" si="10"/>
        <v>#REF!</v>
      </c>
      <c r="G181" s="117" t="str">
        <f>+IFERROR(IF(B181="N",G180,+VLOOKUP(COUNTIF($B$9:B181,"S"),Auxiliar!$B$4:$C$11,2,FALSE)),"")</f>
        <v/>
      </c>
      <c r="H181" s="113" t="str">
        <f>+IF(G181="","",VLOOKUP(C181,Orçamento!$A$11:$C$27,2,FALSE))</f>
        <v/>
      </c>
      <c r="I181" s="70"/>
      <c r="J181" s="44"/>
      <c r="K181" s="114"/>
      <c r="L181" s="114"/>
      <c r="M181" s="114"/>
      <c r="N181" s="114"/>
      <c r="O181" s="115" t="str">
        <f t="shared" si="8"/>
        <v/>
      </c>
      <c r="P181" s="116"/>
      <c r="Q181" s="34"/>
      <c r="R181" s="29"/>
      <c r="S181" s="29"/>
    </row>
    <row r="182" spans="1:19" s="96" customFormat="1" ht="15.75" customHeight="1">
      <c r="A182" s="34"/>
      <c r="B182" s="43" t="str">
        <f>+IF(C181&gt;Beneficiários!$F$16,"S","N")</f>
        <v>S</v>
      </c>
      <c r="C182" s="43">
        <f>+COUNTIF($G$9:G182,G182)</f>
        <v>163</v>
      </c>
      <c r="D182" s="43">
        <f t="shared" si="9"/>
        <v>0</v>
      </c>
      <c r="E182" s="43" t="e">
        <f t="shared" si="10"/>
        <v>#REF!</v>
      </c>
      <c r="F182" s="101" t="e">
        <f t="shared" si="10"/>
        <v>#REF!</v>
      </c>
      <c r="G182" s="117" t="str">
        <f>+IFERROR(IF(B182="N",G181,+VLOOKUP(COUNTIF($B$9:B182,"S"),Auxiliar!$B$4:$C$11,2,FALSE)),"")</f>
        <v/>
      </c>
      <c r="H182" s="113" t="str">
        <f>+IF(G182="","",VLOOKUP(C182,Orçamento!$A$11:$C$27,2,FALSE))</f>
        <v/>
      </c>
      <c r="I182" s="70"/>
      <c r="J182" s="44"/>
      <c r="K182" s="114"/>
      <c r="L182" s="114"/>
      <c r="M182" s="114"/>
      <c r="N182" s="114"/>
      <c r="O182" s="115" t="str">
        <f t="shared" si="8"/>
        <v/>
      </c>
      <c r="P182" s="116"/>
      <c r="Q182" s="34"/>
      <c r="R182" s="29"/>
      <c r="S182" s="29"/>
    </row>
    <row r="183" spans="1:19" s="96" customFormat="1" ht="15.75" customHeight="1">
      <c r="A183" s="34"/>
      <c r="B183" s="43" t="str">
        <f>+IF(C182&gt;Beneficiários!$F$16,"S","N")</f>
        <v>S</v>
      </c>
      <c r="C183" s="43">
        <f>+COUNTIF($G$9:G183,G183)</f>
        <v>164</v>
      </c>
      <c r="D183" s="43">
        <f t="shared" si="9"/>
        <v>0</v>
      </c>
      <c r="E183" s="43" t="e">
        <f t="shared" si="10"/>
        <v>#REF!</v>
      </c>
      <c r="F183" s="101" t="e">
        <f t="shared" si="10"/>
        <v>#REF!</v>
      </c>
      <c r="G183" s="117" t="str">
        <f>+IFERROR(IF(B183="N",G182,+VLOOKUP(COUNTIF($B$9:B183,"S"),Auxiliar!$B$4:$C$11,2,FALSE)),"")</f>
        <v/>
      </c>
      <c r="H183" s="113" t="str">
        <f>+IF(G183="","",VLOOKUP(C183,Orçamento!$A$11:$C$27,2,FALSE))</f>
        <v/>
      </c>
      <c r="I183" s="70"/>
      <c r="J183" s="44"/>
      <c r="K183" s="114"/>
      <c r="L183" s="114"/>
      <c r="M183" s="114"/>
      <c r="N183" s="114"/>
      <c r="O183" s="115" t="str">
        <f t="shared" si="8"/>
        <v/>
      </c>
      <c r="P183" s="116"/>
      <c r="Q183" s="34"/>
      <c r="R183" s="29"/>
      <c r="S183" s="29"/>
    </row>
    <row r="184" spans="1:19" s="96" customFormat="1" ht="15.75" customHeight="1">
      <c r="A184" s="34"/>
      <c r="B184" s="43" t="str">
        <f>+IF(C183&gt;Beneficiários!$F$16,"S","N")</f>
        <v>S</v>
      </c>
      <c r="C184" s="43">
        <f>+COUNTIF($G$9:G184,G184)</f>
        <v>165</v>
      </c>
      <c r="D184" s="43">
        <f t="shared" si="9"/>
        <v>0</v>
      </c>
      <c r="E184" s="43" t="e">
        <f t="shared" si="10"/>
        <v>#REF!</v>
      </c>
      <c r="F184" s="101" t="e">
        <f t="shared" si="10"/>
        <v>#REF!</v>
      </c>
      <c r="G184" s="117" t="str">
        <f>+IFERROR(IF(B184="N",G183,+VLOOKUP(COUNTIF($B$9:B184,"S"),Auxiliar!$B$4:$C$11,2,FALSE)),"")</f>
        <v/>
      </c>
      <c r="H184" s="113" t="str">
        <f>+IF(G184="","",VLOOKUP(C184,Orçamento!$A$11:$C$27,2,FALSE))</f>
        <v/>
      </c>
      <c r="I184" s="70"/>
      <c r="J184" s="44"/>
      <c r="K184" s="114"/>
      <c r="L184" s="114"/>
      <c r="M184" s="114"/>
      <c r="N184" s="114"/>
      <c r="O184" s="115" t="str">
        <f t="shared" si="8"/>
        <v/>
      </c>
      <c r="P184" s="116"/>
      <c r="Q184" s="34"/>
      <c r="R184" s="29"/>
      <c r="S184" s="29"/>
    </row>
    <row r="185" spans="1:19" s="96" customFormat="1" ht="15.75" customHeight="1">
      <c r="A185" s="34"/>
      <c r="B185" s="43" t="str">
        <f>+IF(C184&gt;Beneficiários!$F$16,"S","N")</f>
        <v>S</v>
      </c>
      <c r="C185" s="43">
        <f>+COUNTIF($G$9:G185,G185)</f>
        <v>166</v>
      </c>
      <c r="D185" s="43">
        <f t="shared" si="9"/>
        <v>0</v>
      </c>
      <c r="E185" s="43" t="e">
        <f t="shared" si="10"/>
        <v>#REF!</v>
      </c>
      <c r="F185" s="101" t="e">
        <f t="shared" si="10"/>
        <v>#REF!</v>
      </c>
      <c r="G185" s="117" t="str">
        <f>+IFERROR(IF(B185="N",G184,+VLOOKUP(COUNTIF($B$9:B185,"S"),Auxiliar!$B$4:$C$11,2,FALSE)),"")</f>
        <v/>
      </c>
      <c r="H185" s="113" t="str">
        <f>+IF(G185="","",VLOOKUP(C185,Orçamento!$A$11:$C$27,2,FALSE))</f>
        <v/>
      </c>
      <c r="I185" s="70"/>
      <c r="J185" s="44"/>
      <c r="K185" s="114"/>
      <c r="L185" s="114"/>
      <c r="M185" s="114"/>
      <c r="N185" s="114"/>
      <c r="O185" s="115" t="str">
        <f t="shared" si="8"/>
        <v/>
      </c>
      <c r="P185" s="116"/>
      <c r="Q185" s="34"/>
      <c r="R185" s="29"/>
      <c r="S185" s="29"/>
    </row>
    <row r="186" spans="1:19" s="96" customFormat="1" ht="15.75" customHeight="1">
      <c r="A186" s="34"/>
      <c r="B186" s="43" t="str">
        <f>+IF(C185&gt;Beneficiários!$F$16,"S","N")</f>
        <v>S</v>
      </c>
      <c r="C186" s="43">
        <f>+COUNTIF($G$9:G186,G186)</f>
        <v>167</v>
      </c>
      <c r="D186" s="43">
        <f t="shared" si="9"/>
        <v>0</v>
      </c>
      <c r="E186" s="43" t="e">
        <f t="shared" si="10"/>
        <v>#REF!</v>
      </c>
      <c r="F186" s="101" t="e">
        <f t="shared" si="10"/>
        <v>#REF!</v>
      </c>
      <c r="G186" s="117" t="str">
        <f>+IFERROR(IF(B186="N",G185,+VLOOKUP(COUNTIF($B$9:B186,"S"),Auxiliar!$B$4:$C$11,2,FALSE)),"")</f>
        <v/>
      </c>
      <c r="H186" s="113" t="str">
        <f>+IF(G186="","",VLOOKUP(C186,Orçamento!$A$11:$C$27,2,FALSE))</f>
        <v/>
      </c>
      <c r="I186" s="70"/>
      <c r="J186" s="44"/>
      <c r="K186" s="114"/>
      <c r="L186" s="114"/>
      <c r="M186" s="114"/>
      <c r="N186" s="114"/>
      <c r="O186" s="115" t="str">
        <f t="shared" si="8"/>
        <v/>
      </c>
      <c r="P186" s="116"/>
      <c r="Q186" s="34"/>
      <c r="R186" s="29"/>
      <c r="S186" s="29"/>
    </row>
    <row r="187" spans="1:19" s="96" customFormat="1" ht="15.75" customHeight="1">
      <c r="A187" s="34"/>
      <c r="B187" s="43" t="str">
        <f>+IF(C186&gt;Beneficiários!$F$16,"S","N")</f>
        <v>S</v>
      </c>
      <c r="C187" s="43">
        <f>+COUNTIF($G$9:G187,G187)</f>
        <v>168</v>
      </c>
      <c r="D187" s="43">
        <f t="shared" si="9"/>
        <v>0</v>
      </c>
      <c r="E187" s="43" t="e">
        <f t="shared" si="10"/>
        <v>#REF!</v>
      </c>
      <c r="F187" s="101" t="e">
        <f t="shared" si="10"/>
        <v>#REF!</v>
      </c>
      <c r="G187" s="117" t="str">
        <f>+IFERROR(IF(B187="N",G186,+VLOOKUP(COUNTIF($B$9:B187,"S"),Auxiliar!$B$4:$C$11,2,FALSE)),"")</f>
        <v/>
      </c>
      <c r="H187" s="113" t="str">
        <f>+IF(G187="","",VLOOKUP(C187,Orçamento!$A$11:$C$27,2,FALSE))</f>
        <v/>
      </c>
      <c r="I187" s="70"/>
      <c r="J187" s="44"/>
      <c r="K187" s="114"/>
      <c r="L187" s="114"/>
      <c r="M187" s="114"/>
      <c r="N187" s="114"/>
      <c r="O187" s="115" t="str">
        <f t="shared" si="8"/>
        <v/>
      </c>
      <c r="P187" s="116"/>
      <c r="Q187" s="34"/>
      <c r="R187" s="29"/>
      <c r="S187" s="29"/>
    </row>
    <row r="188" spans="1:19" s="96" customFormat="1" ht="15.75" customHeight="1">
      <c r="A188" s="34"/>
      <c r="B188" s="43" t="str">
        <f>+IF(C187&gt;Beneficiários!$F$16,"S","N")</f>
        <v>S</v>
      </c>
      <c r="C188" s="43">
        <f>+COUNTIF($G$9:G188,G188)</f>
        <v>169</v>
      </c>
      <c r="D188" s="43">
        <f t="shared" si="9"/>
        <v>0</v>
      </c>
      <c r="E188" s="43" t="e">
        <f t="shared" si="10"/>
        <v>#REF!</v>
      </c>
      <c r="F188" s="101" t="e">
        <f t="shared" si="10"/>
        <v>#REF!</v>
      </c>
      <c r="G188" s="117" t="str">
        <f>+IFERROR(IF(B188="N",G187,+VLOOKUP(COUNTIF($B$9:B188,"S"),Auxiliar!$B$4:$C$11,2,FALSE)),"")</f>
        <v/>
      </c>
      <c r="H188" s="113" t="str">
        <f>+IF(G188="","",VLOOKUP(C188,Orçamento!$A$11:$C$27,2,FALSE))</f>
        <v/>
      </c>
      <c r="I188" s="70"/>
      <c r="J188" s="44"/>
      <c r="K188" s="114"/>
      <c r="L188" s="114"/>
      <c r="M188" s="114"/>
      <c r="N188" s="114"/>
      <c r="O188" s="115" t="str">
        <f t="shared" si="8"/>
        <v/>
      </c>
      <c r="P188" s="116"/>
      <c r="Q188" s="34"/>
      <c r="R188" s="29"/>
      <c r="S188" s="29"/>
    </row>
    <row r="189" spans="1:19" s="96" customFormat="1" ht="15.75" customHeight="1">
      <c r="A189" s="34"/>
      <c r="B189" s="43" t="str">
        <f>+IF(C188&gt;Beneficiários!$F$16,"S","N")</f>
        <v>S</v>
      </c>
      <c r="C189" s="43">
        <f>+COUNTIF($G$9:G189,G189)</f>
        <v>170</v>
      </c>
      <c r="D189" s="43">
        <f t="shared" si="9"/>
        <v>0</v>
      </c>
      <c r="E189" s="43" t="e">
        <f t="shared" si="10"/>
        <v>#REF!</v>
      </c>
      <c r="F189" s="101" t="e">
        <f t="shared" si="10"/>
        <v>#REF!</v>
      </c>
      <c r="G189" s="117" t="str">
        <f>+IFERROR(IF(B189="N",G188,+VLOOKUP(COUNTIF($B$9:B189,"S"),Auxiliar!$B$4:$C$11,2,FALSE)),"")</f>
        <v/>
      </c>
      <c r="H189" s="113" t="str">
        <f>+IF(G189="","",VLOOKUP(C189,Orçamento!$A$11:$C$27,2,FALSE))</f>
        <v/>
      </c>
      <c r="I189" s="70"/>
      <c r="J189" s="44"/>
      <c r="K189" s="114"/>
      <c r="L189" s="114"/>
      <c r="M189" s="114"/>
      <c r="N189" s="114"/>
      <c r="O189" s="115" t="str">
        <f t="shared" si="8"/>
        <v/>
      </c>
      <c r="P189" s="116"/>
      <c r="Q189" s="34"/>
      <c r="R189" s="29"/>
      <c r="S189" s="29"/>
    </row>
    <row r="190" spans="1:19" s="96" customFormat="1" ht="15.75" customHeight="1">
      <c r="A190" s="34"/>
      <c r="B190" s="43" t="str">
        <f>+IF(C189&gt;Beneficiários!$F$16,"S","N")</f>
        <v>S</v>
      </c>
      <c r="C190" s="43">
        <f>+COUNTIF($G$9:G190,G190)</f>
        <v>171</v>
      </c>
      <c r="D190" s="43">
        <f t="shared" si="9"/>
        <v>0</v>
      </c>
      <c r="E190" s="43" t="e">
        <f t="shared" si="10"/>
        <v>#REF!</v>
      </c>
      <c r="F190" s="101" t="e">
        <f t="shared" si="10"/>
        <v>#REF!</v>
      </c>
      <c r="G190" s="117" t="str">
        <f>+IFERROR(IF(B190="N",G189,+VLOOKUP(COUNTIF($B$9:B190,"S"),Auxiliar!$B$4:$C$11,2,FALSE)),"")</f>
        <v/>
      </c>
      <c r="H190" s="113" t="str">
        <f>+IF(G190="","",VLOOKUP(C190,Orçamento!$A$11:$C$27,2,FALSE))</f>
        <v/>
      </c>
      <c r="I190" s="70"/>
      <c r="J190" s="44"/>
      <c r="K190" s="114"/>
      <c r="L190" s="114"/>
      <c r="M190" s="114"/>
      <c r="N190" s="114"/>
      <c r="O190" s="115" t="str">
        <f t="shared" si="8"/>
        <v/>
      </c>
      <c r="P190" s="116"/>
      <c r="Q190" s="34"/>
      <c r="R190" s="29"/>
      <c r="S190" s="29"/>
    </row>
    <row r="191" spans="1:19" s="96" customFormat="1" ht="15.75" customHeight="1">
      <c r="A191" s="34"/>
      <c r="B191" s="43" t="str">
        <f>+IF(C190&gt;Beneficiários!$F$16,"S","N")</f>
        <v>S</v>
      </c>
      <c r="C191" s="43">
        <f>+COUNTIF($G$9:G191,G191)</f>
        <v>172</v>
      </c>
      <c r="D191" s="43">
        <f t="shared" si="9"/>
        <v>0</v>
      </c>
      <c r="E191" s="43" t="e">
        <f t="shared" si="10"/>
        <v>#REF!</v>
      </c>
      <c r="F191" s="101" t="e">
        <f t="shared" si="10"/>
        <v>#REF!</v>
      </c>
      <c r="G191" s="117" t="str">
        <f>+IFERROR(IF(B191="N",G190,+VLOOKUP(COUNTIF($B$9:B191,"S"),Auxiliar!$B$4:$C$11,2,FALSE)),"")</f>
        <v/>
      </c>
      <c r="H191" s="113" t="str">
        <f>+IF(G191="","",VLOOKUP(C191,Orçamento!$A$11:$C$27,2,FALSE))</f>
        <v/>
      </c>
      <c r="I191" s="70"/>
      <c r="J191" s="44"/>
      <c r="K191" s="114"/>
      <c r="L191" s="114"/>
      <c r="M191" s="114"/>
      <c r="N191" s="114"/>
      <c r="O191" s="115" t="str">
        <f t="shared" si="8"/>
        <v/>
      </c>
      <c r="P191" s="116"/>
      <c r="Q191" s="34"/>
      <c r="R191" s="29"/>
      <c r="S191" s="29"/>
    </row>
    <row r="192" spans="1:19" s="96" customFormat="1" ht="15.75" customHeight="1">
      <c r="A192" s="34"/>
      <c r="B192" s="43" t="str">
        <f>+IF(C191&gt;Beneficiários!$F$16,"S","N")</f>
        <v>S</v>
      </c>
      <c r="C192" s="43">
        <f>+COUNTIF($G$9:G192,G192)</f>
        <v>173</v>
      </c>
      <c r="D192" s="43">
        <f t="shared" si="9"/>
        <v>0</v>
      </c>
      <c r="E192" s="43" t="e">
        <f t="shared" si="10"/>
        <v>#REF!</v>
      </c>
      <c r="F192" s="101" t="e">
        <f t="shared" si="10"/>
        <v>#REF!</v>
      </c>
      <c r="G192" s="117" t="str">
        <f>+IFERROR(IF(B192="N",G191,+VLOOKUP(COUNTIF($B$9:B192,"S"),Auxiliar!$B$4:$C$11,2,FALSE)),"")</f>
        <v/>
      </c>
      <c r="H192" s="113" t="str">
        <f>+IF(G192="","",VLOOKUP(C192,Orçamento!$A$11:$C$27,2,FALSE))</f>
        <v/>
      </c>
      <c r="I192" s="70"/>
      <c r="J192" s="44"/>
      <c r="K192" s="114"/>
      <c r="L192" s="114"/>
      <c r="M192" s="114"/>
      <c r="N192" s="114"/>
      <c r="O192" s="115" t="str">
        <f t="shared" si="8"/>
        <v/>
      </c>
      <c r="P192" s="116"/>
      <c r="Q192" s="34"/>
      <c r="R192" s="29"/>
      <c r="S192" s="29"/>
    </row>
    <row r="193" spans="1:17" s="96" customFormat="1" ht="15.75" customHeight="1">
      <c r="A193" s="33"/>
      <c r="B193" s="33"/>
      <c r="C193" s="33"/>
      <c r="D193" s="33"/>
      <c r="E193" s="33"/>
      <c r="F193" s="102"/>
      <c r="G193" s="33"/>
      <c r="H193" s="33"/>
      <c r="I193" s="270"/>
      <c r="J193" s="44"/>
      <c r="K193" s="33"/>
      <c r="L193" s="33"/>
      <c r="M193" s="33"/>
      <c r="N193" s="33"/>
      <c r="O193" s="33"/>
      <c r="P193" s="33"/>
      <c r="Q193" s="33"/>
    </row>
    <row r="194" spans="1:17" ht="15.75" customHeight="1">
      <c r="G194" s="107"/>
      <c r="K194" s="110"/>
      <c r="L194" s="110"/>
      <c r="M194" s="110"/>
      <c r="N194" s="110"/>
      <c r="P194" s="111"/>
    </row>
    <row r="195" spans="1:17" ht="15.75" customHeight="1">
      <c r="G195" s="107"/>
      <c r="K195" s="110"/>
      <c r="L195" s="110"/>
      <c r="M195" s="110"/>
      <c r="N195" s="110"/>
      <c r="P195" s="111"/>
    </row>
    <row r="196" spans="1:17" ht="15.75" customHeight="1">
      <c r="G196" s="107"/>
      <c r="K196" s="110"/>
      <c r="L196" s="110"/>
      <c r="M196" s="110"/>
      <c r="N196" s="110"/>
      <c r="P196" s="111"/>
    </row>
    <row r="197" spans="1:17" ht="15.75" customHeight="1">
      <c r="G197" s="107"/>
      <c r="K197" s="110"/>
      <c r="L197" s="110"/>
      <c r="M197" s="110"/>
      <c r="N197" s="110"/>
      <c r="P197" s="111"/>
    </row>
    <row r="198" spans="1:17" ht="15.75" customHeight="1">
      <c r="G198" s="107"/>
      <c r="K198" s="110"/>
      <c r="L198" s="110"/>
      <c r="M198" s="110"/>
      <c r="N198" s="110"/>
      <c r="P198" s="111"/>
    </row>
    <row r="199" spans="1:17" ht="15.75" customHeight="1">
      <c r="G199" s="107"/>
      <c r="K199" s="110"/>
      <c r="L199" s="110"/>
      <c r="M199" s="110"/>
      <c r="N199" s="110"/>
      <c r="P199" s="111"/>
    </row>
    <row r="200" spans="1:17" ht="15.75" customHeight="1">
      <c r="G200" s="107"/>
      <c r="K200" s="110"/>
      <c r="L200" s="110"/>
      <c r="M200" s="110"/>
      <c r="N200" s="110"/>
      <c r="P200" s="111"/>
    </row>
    <row r="201" spans="1:17" ht="15.75" customHeight="1">
      <c r="G201" s="107"/>
      <c r="K201" s="110"/>
      <c r="L201" s="110"/>
      <c r="M201" s="110"/>
      <c r="N201" s="110"/>
      <c r="P201" s="111"/>
    </row>
    <row r="202" spans="1:17" ht="15.75" customHeight="1">
      <c r="G202" s="107"/>
      <c r="K202" s="110"/>
      <c r="L202" s="110"/>
      <c r="M202" s="110"/>
      <c r="N202" s="110"/>
      <c r="P202" s="111"/>
    </row>
    <row r="203" spans="1:17" ht="15.75" customHeight="1">
      <c r="G203" s="107"/>
      <c r="K203" s="110"/>
      <c r="L203" s="110"/>
      <c r="M203" s="110"/>
      <c r="N203" s="110"/>
      <c r="P203" s="111"/>
    </row>
    <row r="204" spans="1:17" ht="15.75" customHeight="1">
      <c r="G204" s="107"/>
      <c r="K204" s="110"/>
      <c r="L204" s="110"/>
      <c r="M204" s="110"/>
      <c r="N204" s="110"/>
      <c r="P204" s="111"/>
    </row>
    <row r="205" spans="1:17" ht="15.75" customHeight="1">
      <c r="G205" s="107"/>
      <c r="K205" s="110"/>
      <c r="L205" s="110"/>
      <c r="M205" s="110"/>
      <c r="N205" s="110"/>
      <c r="P205" s="111"/>
    </row>
    <row r="206" spans="1:17" ht="15.75" customHeight="1">
      <c r="G206" s="107"/>
      <c r="K206" s="110"/>
      <c r="L206" s="110"/>
      <c r="M206" s="110"/>
      <c r="N206" s="110"/>
      <c r="P206" s="111"/>
    </row>
    <row r="207" spans="1:17" ht="15.75" customHeight="1">
      <c r="G207" s="107"/>
      <c r="K207" s="110"/>
      <c r="L207" s="110"/>
      <c r="M207" s="110"/>
      <c r="N207" s="110"/>
      <c r="P207" s="111"/>
    </row>
    <row r="208" spans="1:17" ht="15.75" customHeight="1">
      <c r="G208" s="107"/>
      <c r="K208" s="110"/>
      <c r="L208" s="110"/>
      <c r="M208" s="110"/>
      <c r="N208" s="110"/>
      <c r="P208" s="111"/>
    </row>
    <row r="209" spans="7:16" ht="15.75" customHeight="1">
      <c r="G209" s="107"/>
      <c r="K209" s="110"/>
      <c r="L209" s="110"/>
      <c r="M209" s="110"/>
      <c r="N209" s="110"/>
      <c r="P209" s="111"/>
    </row>
    <row r="210" spans="7:16" ht="15.75" customHeight="1">
      <c r="G210" s="107"/>
      <c r="K210" s="110"/>
      <c r="L210" s="110"/>
      <c r="M210" s="110"/>
      <c r="N210" s="110"/>
      <c r="P210" s="111"/>
    </row>
    <row r="211" spans="7:16" ht="15.75" customHeight="1">
      <c r="G211" s="107"/>
      <c r="K211" s="110"/>
      <c r="L211" s="110"/>
      <c r="M211" s="110"/>
      <c r="N211" s="110"/>
      <c r="P211" s="111"/>
    </row>
    <row r="212" spans="7:16" ht="15.75" customHeight="1">
      <c r="G212" s="107"/>
      <c r="K212" s="110"/>
      <c r="L212" s="110"/>
      <c r="M212" s="110"/>
      <c r="N212" s="110"/>
      <c r="P212" s="111"/>
    </row>
    <row r="213" spans="7:16" ht="15.75" customHeight="1">
      <c r="G213" s="107"/>
      <c r="K213" s="110"/>
      <c r="L213" s="110"/>
      <c r="M213" s="110"/>
      <c r="N213" s="110"/>
      <c r="P213" s="111"/>
    </row>
    <row r="214" spans="7:16" ht="15.75" customHeight="1">
      <c r="G214" s="107"/>
      <c r="K214" s="110"/>
      <c r="L214" s="110"/>
      <c r="M214" s="110"/>
      <c r="N214" s="110"/>
      <c r="P214" s="111"/>
    </row>
    <row r="215" spans="7:16" ht="15.75" customHeight="1">
      <c r="G215" s="107"/>
      <c r="K215" s="110"/>
      <c r="L215" s="110"/>
      <c r="M215" s="110"/>
      <c r="N215" s="110"/>
      <c r="P215" s="111"/>
    </row>
    <row r="216" spans="7:16" ht="15.75" customHeight="1">
      <c r="G216" s="107"/>
      <c r="K216" s="110"/>
      <c r="L216" s="110"/>
      <c r="M216" s="110"/>
      <c r="N216" s="110"/>
      <c r="P216" s="111"/>
    </row>
    <row r="217" spans="7:16" ht="15.75" customHeight="1">
      <c r="G217" s="107"/>
      <c r="K217" s="110"/>
      <c r="L217" s="110"/>
      <c r="M217" s="110"/>
      <c r="N217" s="110"/>
      <c r="P217" s="111"/>
    </row>
    <row r="218" spans="7:16" ht="15.75" customHeight="1">
      <c r="G218" s="107"/>
      <c r="K218" s="110"/>
      <c r="L218" s="110"/>
      <c r="M218" s="110"/>
      <c r="N218" s="110"/>
      <c r="P218" s="111"/>
    </row>
    <row r="219" spans="7:16" ht="15.75" customHeight="1">
      <c r="G219" s="107"/>
      <c r="K219" s="110"/>
      <c r="L219" s="110"/>
      <c r="M219" s="110"/>
      <c r="N219" s="110"/>
      <c r="P219" s="111"/>
    </row>
    <row r="220" spans="7:16" ht="15.75" customHeight="1">
      <c r="G220" s="107"/>
      <c r="K220" s="110"/>
      <c r="L220" s="110"/>
      <c r="M220" s="110"/>
      <c r="N220" s="110"/>
      <c r="P220" s="111"/>
    </row>
    <row r="221" spans="7:16" ht="15.75" customHeight="1">
      <c r="G221" s="107"/>
      <c r="K221" s="110"/>
      <c r="L221" s="110"/>
      <c r="M221" s="110"/>
      <c r="N221" s="110"/>
      <c r="P221" s="111"/>
    </row>
    <row r="222" spans="7:16" ht="15.75" customHeight="1">
      <c r="G222" s="107"/>
      <c r="K222" s="110"/>
      <c r="L222" s="110"/>
      <c r="M222" s="110"/>
      <c r="N222" s="110"/>
      <c r="P222" s="111"/>
    </row>
    <row r="223" spans="7:16" ht="15.75" customHeight="1">
      <c r="G223" s="107"/>
      <c r="K223" s="110"/>
      <c r="L223" s="110"/>
      <c r="M223" s="110"/>
      <c r="N223" s="110"/>
      <c r="P223" s="111"/>
    </row>
    <row r="224" spans="7:16" ht="15.75" customHeight="1">
      <c r="G224" s="107"/>
      <c r="K224" s="110"/>
      <c r="L224" s="110"/>
      <c r="M224" s="110"/>
      <c r="N224" s="110"/>
      <c r="P224" s="111"/>
    </row>
    <row r="225" spans="7:16" ht="15.75" customHeight="1">
      <c r="G225" s="107"/>
      <c r="K225" s="110"/>
      <c r="L225" s="110"/>
      <c r="M225" s="110"/>
      <c r="N225" s="110"/>
      <c r="P225" s="111"/>
    </row>
    <row r="226" spans="7:16" ht="15.75" customHeight="1">
      <c r="G226" s="107"/>
      <c r="K226" s="110"/>
      <c r="L226" s="110"/>
      <c r="M226" s="110"/>
      <c r="N226" s="110"/>
      <c r="P226" s="111"/>
    </row>
    <row r="227" spans="7:16" ht="15.75" customHeight="1">
      <c r="G227" s="107"/>
      <c r="K227" s="110"/>
      <c r="L227" s="110"/>
      <c r="M227" s="110"/>
      <c r="N227" s="110"/>
      <c r="P227" s="111"/>
    </row>
    <row r="228" spans="7:16" ht="15.75" customHeight="1">
      <c r="G228" s="107"/>
      <c r="K228" s="110"/>
      <c r="L228" s="110"/>
      <c r="M228" s="110"/>
      <c r="N228" s="110"/>
      <c r="P228" s="111"/>
    </row>
    <row r="229" spans="7:16" ht="15.75" customHeight="1">
      <c r="G229" s="107"/>
      <c r="K229" s="110"/>
      <c r="L229" s="110"/>
      <c r="M229" s="110"/>
      <c r="N229" s="110"/>
      <c r="P229" s="111"/>
    </row>
    <row r="230" spans="7:16" ht="15.75" customHeight="1">
      <c r="G230" s="107"/>
      <c r="K230" s="110"/>
      <c r="L230" s="110"/>
      <c r="M230" s="110"/>
      <c r="N230" s="110"/>
      <c r="P230" s="111"/>
    </row>
    <row r="231" spans="7:16" ht="15.75" customHeight="1">
      <c r="G231" s="107"/>
      <c r="K231" s="110"/>
      <c r="L231" s="110"/>
      <c r="M231" s="110"/>
      <c r="N231" s="110"/>
      <c r="P231" s="111"/>
    </row>
    <row r="232" spans="7:16" ht="15.75" customHeight="1">
      <c r="G232" s="107"/>
      <c r="K232" s="110"/>
      <c r="L232" s="110"/>
      <c r="M232" s="110"/>
      <c r="N232" s="110"/>
      <c r="P232" s="111"/>
    </row>
    <row r="233" spans="7:16" ht="15.75" customHeight="1">
      <c r="G233" s="107"/>
      <c r="K233" s="110"/>
      <c r="L233" s="110"/>
      <c r="M233" s="110"/>
      <c r="N233" s="110"/>
      <c r="P233" s="111"/>
    </row>
    <row r="234" spans="7:16" ht="15.75" customHeight="1">
      <c r="G234" s="107"/>
      <c r="K234" s="110"/>
      <c r="L234" s="110"/>
      <c r="M234" s="110"/>
      <c r="N234" s="110"/>
      <c r="P234" s="111"/>
    </row>
    <row r="235" spans="7:16" ht="15.75" customHeight="1">
      <c r="G235" s="107"/>
      <c r="K235" s="110"/>
      <c r="L235" s="110"/>
      <c r="M235" s="110"/>
      <c r="N235" s="110"/>
      <c r="P235" s="111"/>
    </row>
    <row r="236" spans="7:16" ht="15.75" customHeight="1">
      <c r="G236" s="107"/>
      <c r="K236" s="110"/>
      <c r="L236" s="110"/>
      <c r="M236" s="110"/>
      <c r="N236" s="110"/>
      <c r="P236" s="111"/>
    </row>
    <row r="237" spans="7:16" ht="15.75" customHeight="1">
      <c r="G237" s="107"/>
      <c r="K237" s="110"/>
      <c r="L237" s="110"/>
      <c r="M237" s="110"/>
      <c r="N237" s="110"/>
      <c r="P237" s="111"/>
    </row>
    <row r="238" spans="7:16" ht="15.75" customHeight="1">
      <c r="G238" s="107"/>
      <c r="K238" s="110"/>
      <c r="L238" s="110"/>
      <c r="M238" s="110"/>
      <c r="N238" s="110"/>
      <c r="P238" s="111"/>
    </row>
    <row r="239" spans="7:16" ht="15.75" customHeight="1">
      <c r="G239" s="107"/>
      <c r="K239" s="110"/>
      <c r="L239" s="110"/>
      <c r="M239" s="110"/>
      <c r="N239" s="110"/>
      <c r="P239" s="111"/>
    </row>
    <row r="240" spans="7:16" ht="15.75" customHeight="1">
      <c r="G240" s="107"/>
      <c r="K240" s="110"/>
      <c r="L240" s="110"/>
      <c r="M240" s="110"/>
      <c r="N240" s="110"/>
      <c r="P240" s="111"/>
    </row>
    <row r="241" spans="7:16" ht="15.75" customHeight="1">
      <c r="G241" s="107"/>
      <c r="K241" s="110"/>
      <c r="L241" s="110"/>
      <c r="M241" s="110"/>
      <c r="N241" s="110"/>
      <c r="P241" s="111"/>
    </row>
    <row r="242" spans="7:16" ht="15.75" customHeight="1">
      <c r="G242" s="107"/>
      <c r="K242" s="110"/>
      <c r="L242" s="110"/>
      <c r="M242" s="110"/>
      <c r="N242" s="110"/>
      <c r="P242" s="111"/>
    </row>
    <row r="243" spans="7:16" ht="15.75" customHeight="1">
      <c r="G243" s="107"/>
      <c r="K243" s="110"/>
      <c r="L243" s="110"/>
      <c r="M243" s="110"/>
      <c r="N243" s="110"/>
      <c r="P243" s="111"/>
    </row>
    <row r="244" spans="7:16" ht="15.75" customHeight="1">
      <c r="G244" s="107"/>
      <c r="K244" s="110"/>
      <c r="L244" s="110"/>
      <c r="M244" s="110"/>
      <c r="N244" s="110"/>
      <c r="P244" s="111"/>
    </row>
    <row r="245" spans="7:16" ht="15.75" customHeight="1">
      <c r="G245" s="107"/>
      <c r="K245" s="110"/>
      <c r="L245" s="110"/>
      <c r="M245" s="110"/>
      <c r="N245" s="110"/>
      <c r="P245" s="111"/>
    </row>
    <row r="246" spans="7:16" ht="15.75" customHeight="1">
      <c r="G246" s="107"/>
      <c r="K246" s="110"/>
      <c r="L246" s="110"/>
      <c r="M246" s="110"/>
      <c r="N246" s="110"/>
      <c r="P246" s="111"/>
    </row>
    <row r="247" spans="7:16" ht="15.75" customHeight="1">
      <c r="G247" s="107"/>
      <c r="K247" s="110"/>
      <c r="L247" s="110"/>
      <c r="M247" s="110"/>
      <c r="N247" s="110"/>
      <c r="P247" s="111"/>
    </row>
    <row r="248" spans="7:16" ht="15.75" customHeight="1">
      <c r="G248" s="107"/>
      <c r="K248" s="110"/>
      <c r="L248" s="110"/>
      <c r="M248" s="110"/>
      <c r="N248" s="110"/>
      <c r="P248" s="111"/>
    </row>
    <row r="249" spans="7:16" ht="15.75" customHeight="1">
      <c r="G249" s="107"/>
      <c r="K249" s="110"/>
      <c r="L249" s="110"/>
      <c r="M249" s="110"/>
      <c r="N249" s="110"/>
      <c r="P249" s="111"/>
    </row>
    <row r="250" spans="7:16" ht="15.75" customHeight="1">
      <c r="G250" s="107"/>
      <c r="K250" s="110"/>
      <c r="L250" s="110"/>
      <c r="M250" s="110"/>
      <c r="N250" s="110"/>
      <c r="P250" s="111"/>
    </row>
    <row r="251" spans="7:16" ht="15.75" customHeight="1">
      <c r="G251" s="107"/>
      <c r="K251" s="110"/>
      <c r="L251" s="110"/>
      <c r="M251" s="110"/>
      <c r="N251" s="110"/>
      <c r="P251" s="111"/>
    </row>
    <row r="252" spans="7:16" ht="15.75" customHeight="1">
      <c r="G252" s="107"/>
      <c r="K252" s="110"/>
      <c r="L252" s="110"/>
      <c r="M252" s="110"/>
      <c r="N252" s="110"/>
      <c r="P252" s="111"/>
    </row>
    <row r="253" spans="7:16" ht="15.75" customHeight="1">
      <c r="G253" s="107"/>
      <c r="K253" s="110"/>
      <c r="L253" s="110"/>
      <c r="M253" s="110"/>
      <c r="N253" s="110"/>
      <c r="P253" s="111"/>
    </row>
    <row r="254" spans="7:16" ht="15.75" customHeight="1">
      <c r="K254" s="110"/>
      <c r="L254" s="110"/>
      <c r="M254" s="110"/>
      <c r="N254" s="110"/>
      <c r="P254" s="111"/>
    </row>
    <row r="255" spans="7:16" ht="15.75" customHeight="1">
      <c r="K255" s="110"/>
      <c r="L255" s="110"/>
      <c r="M255" s="110"/>
      <c r="N255" s="110"/>
      <c r="P255" s="111"/>
    </row>
    <row r="256" spans="7:16" ht="15.75" customHeight="1">
      <c r="K256" s="110"/>
      <c r="L256" s="110"/>
      <c r="M256" s="110"/>
      <c r="N256" s="110"/>
      <c r="P256" s="111"/>
    </row>
    <row r="257" spans="11:16" ht="15.75" customHeight="1">
      <c r="K257" s="110"/>
      <c r="L257" s="110"/>
      <c r="M257" s="110"/>
      <c r="N257" s="110"/>
      <c r="P257" s="111"/>
    </row>
    <row r="258" spans="11:16" ht="15.75" customHeight="1">
      <c r="K258" s="110"/>
      <c r="L258" s="110"/>
      <c r="M258" s="110"/>
      <c r="N258" s="110"/>
      <c r="P258" s="111"/>
    </row>
    <row r="259" spans="11:16" ht="15.75" customHeight="1">
      <c r="K259" s="110"/>
      <c r="L259" s="110"/>
      <c r="M259" s="110"/>
      <c r="N259" s="110"/>
      <c r="P259" s="111"/>
    </row>
    <row r="260" spans="11:16" ht="15.75" customHeight="1">
      <c r="K260" s="110"/>
      <c r="L260" s="110"/>
      <c r="M260" s="110"/>
      <c r="N260" s="110"/>
      <c r="P260" s="111"/>
    </row>
    <row r="261" spans="11:16" ht="15.75" customHeight="1">
      <c r="K261" s="110"/>
      <c r="L261" s="110"/>
      <c r="M261" s="110"/>
      <c r="N261" s="110"/>
      <c r="P261" s="111"/>
    </row>
    <row r="262" spans="11:16" ht="15.75" customHeight="1">
      <c r="K262" s="110"/>
      <c r="L262" s="110"/>
      <c r="M262" s="110"/>
      <c r="N262" s="110"/>
      <c r="P262" s="111"/>
    </row>
    <row r="263" spans="11:16" ht="15.75" customHeight="1">
      <c r="K263" s="110"/>
      <c r="L263" s="110"/>
      <c r="M263" s="110"/>
      <c r="N263" s="110"/>
      <c r="P263" s="111"/>
    </row>
    <row r="264" spans="11:16" ht="15.75" customHeight="1">
      <c r="K264" s="110"/>
      <c r="L264" s="110"/>
      <c r="M264" s="110"/>
      <c r="N264" s="110"/>
      <c r="P264" s="111"/>
    </row>
    <row r="265" spans="11:16" ht="15.75" customHeight="1">
      <c r="K265" s="110"/>
      <c r="L265" s="110"/>
      <c r="M265" s="110"/>
      <c r="N265" s="110"/>
      <c r="P265" s="111"/>
    </row>
    <row r="266" spans="11:16" ht="15.75" customHeight="1">
      <c r="K266" s="110"/>
      <c r="L266" s="110"/>
      <c r="M266" s="110"/>
      <c r="N266" s="110"/>
      <c r="P266" s="111"/>
    </row>
    <row r="267" spans="11:16" ht="15.75" customHeight="1">
      <c r="K267" s="110"/>
      <c r="L267" s="110"/>
      <c r="M267" s="110"/>
      <c r="N267" s="110"/>
      <c r="P267" s="111"/>
    </row>
    <row r="268" spans="11:16" ht="15.75" customHeight="1">
      <c r="K268" s="110"/>
      <c r="L268" s="110"/>
      <c r="M268" s="110"/>
      <c r="N268" s="110"/>
      <c r="P268" s="111"/>
    </row>
    <row r="269" spans="11:16" ht="15.75" customHeight="1">
      <c r="K269" s="110"/>
      <c r="L269" s="110"/>
      <c r="M269" s="110"/>
      <c r="N269" s="110"/>
      <c r="P269" s="111"/>
    </row>
    <row r="270" spans="11:16" ht="15.75" customHeight="1">
      <c r="K270" s="110"/>
      <c r="L270" s="110"/>
      <c r="M270" s="110"/>
      <c r="N270" s="110"/>
      <c r="P270" s="111"/>
    </row>
    <row r="271" spans="11:16" ht="15.75" customHeight="1">
      <c r="K271" s="110"/>
      <c r="L271" s="110"/>
      <c r="M271" s="110"/>
      <c r="N271" s="110"/>
      <c r="P271" s="111"/>
    </row>
    <row r="272" spans="11:16" ht="15.75" customHeight="1">
      <c r="K272" s="110"/>
      <c r="L272" s="110"/>
      <c r="M272" s="110"/>
      <c r="N272" s="110"/>
      <c r="P272" s="111"/>
    </row>
    <row r="273" spans="11:16" ht="15.75" customHeight="1">
      <c r="K273" s="110"/>
      <c r="L273" s="110"/>
      <c r="M273" s="110"/>
      <c r="N273" s="110"/>
      <c r="P273" s="111"/>
    </row>
    <row r="274" spans="11:16" ht="15.75" customHeight="1">
      <c r="K274" s="110"/>
      <c r="L274" s="110"/>
      <c r="M274" s="110"/>
      <c r="N274" s="110"/>
      <c r="P274" s="111"/>
    </row>
    <row r="275" spans="11:16" ht="15.75" customHeight="1">
      <c r="K275" s="110"/>
      <c r="L275" s="110"/>
      <c r="M275" s="110"/>
      <c r="N275" s="110"/>
      <c r="P275" s="111"/>
    </row>
    <row r="276" spans="11:16" ht="15.75" customHeight="1">
      <c r="K276" s="110"/>
      <c r="L276" s="110"/>
      <c r="M276" s="110"/>
      <c r="N276" s="110"/>
      <c r="P276" s="111"/>
    </row>
    <row r="277" spans="11:16" ht="15.75" customHeight="1">
      <c r="K277" s="110"/>
      <c r="L277" s="110"/>
      <c r="M277" s="110"/>
      <c r="N277" s="110"/>
      <c r="P277" s="111"/>
    </row>
    <row r="278" spans="11:16" ht="15.75" customHeight="1">
      <c r="K278" s="110"/>
      <c r="L278" s="110"/>
      <c r="M278" s="110"/>
      <c r="N278" s="110"/>
      <c r="P278" s="111"/>
    </row>
    <row r="279" spans="11:16" ht="15.75" customHeight="1">
      <c r="K279" s="110"/>
      <c r="L279" s="110"/>
      <c r="M279" s="110"/>
      <c r="N279" s="110"/>
      <c r="P279" s="111"/>
    </row>
    <row r="280" spans="11:16" ht="15.75" customHeight="1">
      <c r="K280" s="110"/>
      <c r="L280" s="110"/>
      <c r="M280" s="110"/>
      <c r="N280" s="110"/>
      <c r="P280" s="111"/>
    </row>
    <row r="281" spans="11:16" ht="15.75" customHeight="1">
      <c r="K281" s="110"/>
      <c r="L281" s="110"/>
      <c r="M281" s="110"/>
      <c r="N281" s="110"/>
      <c r="P281" s="111"/>
    </row>
    <row r="282" spans="11:16" ht="15.75" customHeight="1">
      <c r="K282" s="110"/>
      <c r="L282" s="110"/>
      <c r="M282" s="110"/>
      <c r="N282" s="110"/>
      <c r="P282" s="111"/>
    </row>
    <row r="283" spans="11:16" ht="15.75" customHeight="1">
      <c r="K283" s="110"/>
      <c r="L283" s="110"/>
      <c r="M283" s="110"/>
      <c r="N283" s="110"/>
      <c r="P283" s="111"/>
    </row>
    <row r="284" spans="11:16" ht="15.75" customHeight="1">
      <c r="K284" s="110"/>
      <c r="L284" s="110"/>
      <c r="M284" s="110"/>
      <c r="N284" s="110"/>
      <c r="P284" s="111"/>
    </row>
    <row r="285" spans="11:16" ht="15.75" customHeight="1">
      <c r="K285" s="110"/>
      <c r="L285" s="110"/>
      <c r="M285" s="110"/>
      <c r="N285" s="110"/>
      <c r="P285" s="111"/>
    </row>
    <row r="286" spans="11:16" ht="15.75" customHeight="1">
      <c r="K286" s="110"/>
      <c r="L286" s="110"/>
      <c r="M286" s="110"/>
      <c r="N286" s="110"/>
      <c r="P286" s="111"/>
    </row>
    <row r="287" spans="11:16" ht="15.75" customHeight="1">
      <c r="K287" s="110"/>
      <c r="L287" s="110"/>
      <c r="M287" s="110"/>
      <c r="N287" s="110"/>
      <c r="P287" s="111"/>
    </row>
    <row r="288" spans="11:16" ht="15.75" customHeight="1">
      <c r="K288" s="110"/>
      <c r="L288" s="110"/>
      <c r="M288" s="110"/>
      <c r="N288" s="110"/>
      <c r="P288" s="111"/>
    </row>
    <row r="289" spans="11:16" ht="15.75" customHeight="1">
      <c r="K289" s="110"/>
      <c r="L289" s="110"/>
      <c r="M289" s="110"/>
      <c r="N289" s="110"/>
      <c r="P289" s="111"/>
    </row>
    <row r="290" spans="11:16" ht="15.75" customHeight="1">
      <c r="K290" s="110"/>
      <c r="L290" s="110"/>
      <c r="M290" s="110"/>
      <c r="N290" s="110"/>
      <c r="P290" s="111"/>
    </row>
    <row r="291" spans="11:16" ht="15.75" customHeight="1">
      <c r="K291" s="110"/>
      <c r="L291" s="110"/>
      <c r="M291" s="110"/>
      <c r="N291" s="110"/>
      <c r="P291" s="111"/>
    </row>
    <row r="292" spans="11:16" ht="15.75" customHeight="1">
      <c r="K292" s="110"/>
      <c r="L292" s="110"/>
      <c r="M292" s="110"/>
      <c r="N292" s="110"/>
      <c r="P292" s="111"/>
    </row>
    <row r="293" spans="11:16" ht="15.75" customHeight="1">
      <c r="K293" s="110"/>
      <c r="L293" s="110"/>
      <c r="M293" s="110"/>
      <c r="N293" s="110"/>
      <c r="P293" s="111"/>
    </row>
    <row r="294" spans="11:16" ht="15.75" customHeight="1">
      <c r="K294" s="110"/>
      <c r="L294" s="110"/>
      <c r="M294" s="110"/>
      <c r="N294" s="110"/>
      <c r="P294" s="111"/>
    </row>
    <row r="295" spans="11:16" ht="15.75" customHeight="1">
      <c r="K295" s="110"/>
      <c r="L295" s="110"/>
      <c r="M295" s="110"/>
      <c r="N295" s="110"/>
      <c r="P295" s="111"/>
    </row>
    <row r="296" spans="11:16" ht="15.75" customHeight="1">
      <c r="K296" s="110"/>
      <c r="L296" s="110"/>
      <c r="M296" s="110"/>
      <c r="N296" s="110"/>
      <c r="P296" s="111"/>
    </row>
    <row r="297" spans="11:16" ht="15.75" customHeight="1">
      <c r="K297" s="110"/>
      <c r="L297" s="110"/>
      <c r="M297" s="110"/>
      <c r="N297" s="110"/>
      <c r="P297" s="111"/>
    </row>
    <row r="298" spans="11:16" ht="15.75" customHeight="1">
      <c r="K298" s="110"/>
      <c r="L298" s="110"/>
      <c r="M298" s="110"/>
      <c r="N298" s="110"/>
      <c r="P298" s="111"/>
    </row>
    <row r="299" spans="11:16" ht="15.75" customHeight="1">
      <c r="K299" s="110"/>
      <c r="L299" s="110"/>
      <c r="M299" s="110"/>
      <c r="N299" s="110"/>
      <c r="P299" s="111"/>
    </row>
    <row r="300" spans="11:16" ht="15.75" customHeight="1">
      <c r="K300" s="110"/>
      <c r="L300" s="110"/>
      <c r="M300" s="110"/>
      <c r="N300" s="110"/>
      <c r="P300" s="111"/>
    </row>
    <row r="301" spans="11:16" ht="15.75" customHeight="1">
      <c r="K301" s="110"/>
      <c r="L301" s="110"/>
      <c r="M301" s="110"/>
      <c r="N301" s="110"/>
      <c r="P301" s="111"/>
    </row>
    <row r="302" spans="11:16" ht="15.75" customHeight="1">
      <c r="K302" s="110"/>
      <c r="L302" s="110"/>
      <c r="M302" s="110"/>
      <c r="N302" s="110"/>
      <c r="P302" s="111"/>
    </row>
    <row r="303" spans="11:16" ht="15.75" customHeight="1">
      <c r="K303" s="110"/>
      <c r="L303" s="110"/>
      <c r="M303" s="110"/>
      <c r="N303" s="110"/>
      <c r="P303" s="111"/>
    </row>
    <row r="304" spans="11:16" ht="15.75" customHeight="1">
      <c r="K304" s="110"/>
      <c r="L304" s="110"/>
      <c r="M304" s="110"/>
      <c r="N304" s="110"/>
      <c r="P304" s="111"/>
    </row>
    <row r="305" spans="11:16" ht="15.75" customHeight="1">
      <c r="K305" s="110"/>
      <c r="L305" s="110"/>
      <c r="M305" s="110"/>
      <c r="N305" s="110"/>
      <c r="P305" s="111"/>
    </row>
  </sheetData>
  <sheetProtection algorithmName="SHA-512" hashValue="etBbWHpPntgo92XbsYd93jr5778j2w2SFm3PC1GAwb7goAnIBAAXBTzVhCu9QdNOhnVpbGrSmPxa22m2yWukvA==" saltValue="GtzTZ5xWyi0uSm5kCkRcPw==" spinCount="100000" sheet="1" selectLockedCells="1"/>
  <autoFilter ref="G8:P192" xr:uid="{00000000-0001-0000-0400-000000000000}"/>
  <mergeCells count="2">
    <mergeCell ref="G45:G46"/>
    <mergeCell ref="G51:G52"/>
  </mergeCells>
  <conditionalFormatting sqref="G194:G439 I193:I439 G47:G51 G9:G45 G69:G192">
    <cfRule type="expression" dxfId="54" priority="50">
      <formula>$I9&lt;&gt;""</formula>
    </cfRule>
  </conditionalFormatting>
  <conditionalFormatting sqref="P194:P439 K194:N439 K69:N192 P9:P56 P58:P192 K9:N9 N10:N66 K10:M68">
    <cfRule type="expression" dxfId="53" priority="49">
      <formula>$I9&lt;&gt;""</formula>
    </cfRule>
  </conditionalFormatting>
  <conditionalFormatting sqref="G194:G439 G69:G192">
    <cfRule type="cellIs" dxfId="52" priority="46" operator="equal">
      <formula>G68</formula>
    </cfRule>
  </conditionalFormatting>
  <conditionalFormatting sqref="G194:G439 G47:G51 G9:G45 G69:G192">
    <cfRule type="expression" dxfId="51" priority="45">
      <formula>C9=1</formula>
    </cfRule>
  </conditionalFormatting>
  <conditionalFormatting sqref="N68">
    <cfRule type="expression" dxfId="50" priority="38">
      <formula>$I68&lt;&gt;""</formula>
    </cfRule>
  </conditionalFormatting>
  <conditionalFormatting sqref="K69:N69 N58:N68">
    <cfRule type="expression" dxfId="49" priority="37">
      <formula>$I58&lt;&gt;""</formula>
    </cfRule>
  </conditionalFormatting>
  <conditionalFormatting sqref="G39:G40">
    <cfRule type="cellIs" dxfId="48" priority="269" operator="equal">
      <formula>G33</formula>
    </cfRule>
  </conditionalFormatting>
  <conditionalFormatting sqref="G15:G16 G21:G22 G33:G34 G45 G51 G27:G28">
    <cfRule type="cellIs" dxfId="47" priority="272" operator="equal">
      <formula>G9</formula>
    </cfRule>
  </conditionalFormatting>
  <conditionalFormatting sqref="G41">
    <cfRule type="cellIs" dxfId="46" priority="274" operator="equal">
      <formula>G34</formula>
    </cfRule>
  </conditionalFormatting>
  <conditionalFormatting sqref="G18:G19 G48:G49 G24:G25 G30:G31 G36:G37 G42:G43">
    <cfRule type="cellIs" dxfId="45" priority="282" operator="equal">
      <formula>G10</formula>
    </cfRule>
  </conditionalFormatting>
  <conditionalFormatting sqref="G17 G23 G35 G47 G29">
    <cfRule type="cellIs" dxfId="44" priority="283" operator="equal">
      <formula>G10</formula>
    </cfRule>
  </conditionalFormatting>
  <conditionalFormatting sqref="G20 G50 G26 G32 G38 G44">
    <cfRule type="cellIs" dxfId="43" priority="287" operator="equal">
      <formula>G11</formula>
    </cfRule>
  </conditionalFormatting>
  <conditionalFormatting sqref="G57">
    <cfRule type="expression" dxfId="42" priority="35">
      <formula>$I57&lt;&gt;""</formula>
    </cfRule>
  </conditionalFormatting>
  <conditionalFormatting sqref="G57">
    <cfRule type="expression" dxfId="41" priority="34">
      <formula>C57=1</formula>
    </cfRule>
  </conditionalFormatting>
  <conditionalFormatting sqref="G57">
    <cfRule type="cellIs" dxfId="40" priority="36" operator="equal">
      <formula>G51</formula>
    </cfRule>
  </conditionalFormatting>
  <conditionalFormatting sqref="G53:G56">
    <cfRule type="expression" dxfId="39" priority="22">
      <formula>$I53&lt;&gt;""</formula>
    </cfRule>
  </conditionalFormatting>
  <conditionalFormatting sqref="G53:G56">
    <cfRule type="expression" dxfId="38" priority="21">
      <formula>C53=1</formula>
    </cfRule>
  </conditionalFormatting>
  <conditionalFormatting sqref="G54:G55">
    <cfRule type="cellIs" dxfId="37" priority="23" operator="equal">
      <formula>G46</formula>
    </cfRule>
  </conditionalFormatting>
  <conditionalFormatting sqref="G53">
    <cfRule type="cellIs" dxfId="36" priority="24" operator="equal">
      <formula>G46</formula>
    </cfRule>
  </conditionalFormatting>
  <conditionalFormatting sqref="G56">
    <cfRule type="cellIs" dxfId="35" priority="25" operator="equal">
      <formula>G47</formula>
    </cfRule>
  </conditionalFormatting>
  <conditionalFormatting sqref="G59:G62">
    <cfRule type="expression" dxfId="34" priority="17">
      <formula>$I59&lt;&gt;""</formula>
    </cfRule>
  </conditionalFormatting>
  <conditionalFormatting sqref="G59:G62">
    <cfRule type="expression" dxfId="33" priority="16">
      <formula>C59=1</formula>
    </cfRule>
  </conditionalFormatting>
  <conditionalFormatting sqref="G59:G60">
    <cfRule type="cellIs" dxfId="32" priority="18" operator="equal">
      <formula>G51</formula>
    </cfRule>
  </conditionalFormatting>
  <conditionalFormatting sqref="G62">
    <cfRule type="cellIs" dxfId="31" priority="19" operator="equal">
      <formula>G55</formula>
    </cfRule>
  </conditionalFormatting>
  <conditionalFormatting sqref="G61">
    <cfRule type="cellIs" dxfId="30" priority="20" operator="equal">
      <formula>G52</formula>
    </cfRule>
  </conditionalFormatting>
  <conditionalFormatting sqref="G58">
    <cfRule type="expression" dxfId="29" priority="14">
      <formula>$I58&lt;&gt;""</formula>
    </cfRule>
  </conditionalFormatting>
  <conditionalFormatting sqref="G58">
    <cfRule type="expression" dxfId="28" priority="13">
      <formula>C58=1</formula>
    </cfRule>
  </conditionalFormatting>
  <conditionalFormatting sqref="G58">
    <cfRule type="cellIs" dxfId="27" priority="15" operator="equal">
      <formula>G51</formula>
    </cfRule>
  </conditionalFormatting>
  <conditionalFormatting sqref="G63">
    <cfRule type="expression" dxfId="26" priority="11">
      <formula>$I63&lt;&gt;""</formula>
    </cfRule>
  </conditionalFormatting>
  <conditionalFormatting sqref="G63">
    <cfRule type="expression" dxfId="25" priority="10">
      <formula>C63=1</formula>
    </cfRule>
  </conditionalFormatting>
  <conditionalFormatting sqref="G63">
    <cfRule type="cellIs" dxfId="24" priority="12" operator="equal">
      <formula>G57</formula>
    </cfRule>
  </conditionalFormatting>
  <conditionalFormatting sqref="P57">
    <cfRule type="expression" dxfId="23" priority="9">
      <formula>$I57&lt;&gt;""</formula>
    </cfRule>
  </conditionalFormatting>
  <conditionalFormatting sqref="G65:G68">
    <cfRule type="expression" dxfId="22" priority="5">
      <formula>$I65&lt;&gt;""</formula>
    </cfRule>
  </conditionalFormatting>
  <conditionalFormatting sqref="G65:G68">
    <cfRule type="expression" dxfId="21" priority="4">
      <formula>C65=1</formula>
    </cfRule>
  </conditionalFormatting>
  <conditionalFormatting sqref="G65:G66">
    <cfRule type="cellIs" dxfId="20" priority="6" operator="equal">
      <formula>G57</formula>
    </cfRule>
  </conditionalFormatting>
  <conditionalFormatting sqref="G68">
    <cfRule type="cellIs" dxfId="19" priority="7" operator="equal">
      <formula>G61</formula>
    </cfRule>
  </conditionalFormatting>
  <conditionalFormatting sqref="G67">
    <cfRule type="cellIs" dxfId="18" priority="8" operator="equal">
      <formula>G58</formula>
    </cfRule>
  </conditionalFormatting>
  <conditionalFormatting sqref="G64">
    <cfRule type="expression" dxfId="17" priority="2">
      <formula>$I64&lt;&gt;""</formula>
    </cfRule>
  </conditionalFormatting>
  <conditionalFormatting sqref="G64">
    <cfRule type="expression" dxfId="16" priority="1">
      <formula>C64=1</formula>
    </cfRule>
  </conditionalFormatting>
  <conditionalFormatting sqref="G64">
    <cfRule type="cellIs" dxfId="15" priority="3" operator="equal">
      <formula>G57</formula>
    </cfRule>
  </conditionalFormatting>
  <hyperlinks>
    <hyperlink ref="O4" location="Orçamento!F7" display="Orçamento!F7" xr:uid="{00000000-0004-0000-0400-000000000000}"/>
  </hyperlinks>
  <pageMargins left="0.7" right="0.7" top="0.75" bottom="0.75" header="0.3" footer="0.3"/>
  <pageSetup paperSize="9" scale="52"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DE6E2-4045-439E-ABAD-A13073C73A77}">
  <sheetPr>
    <tabColor theme="8"/>
  </sheetPr>
  <dimension ref="B1:AB26"/>
  <sheetViews>
    <sheetView workbookViewId="0">
      <selection activeCell="M28" sqref="M28"/>
    </sheetView>
  </sheetViews>
  <sheetFormatPr defaultColWidth="8.7109375" defaultRowHeight="15"/>
  <cols>
    <col min="1" max="1" width="2.85546875" style="301" customWidth="1"/>
    <col min="2" max="2" width="9.140625"/>
    <col min="3" max="3" width="15" customWidth="1"/>
    <col min="4" max="4" width="23.140625" customWidth="1"/>
    <col min="5" max="28" width="5.42578125" style="145" customWidth="1"/>
    <col min="29" max="29" width="3.5703125" style="301" customWidth="1"/>
    <col min="30" max="16384" width="8.7109375" style="301"/>
  </cols>
  <sheetData>
    <row r="1" spans="2:28">
      <c r="B1" s="301"/>
      <c r="C1" s="301"/>
      <c r="D1" s="301"/>
      <c r="E1" s="302"/>
      <c r="F1" s="302"/>
      <c r="G1" s="302"/>
      <c r="H1" s="302"/>
      <c r="I1" s="302"/>
      <c r="J1" s="302"/>
      <c r="K1" s="302"/>
      <c r="L1" s="302"/>
      <c r="M1" s="302"/>
      <c r="N1" s="302"/>
      <c r="O1" s="302"/>
      <c r="P1" s="302"/>
      <c r="Q1" s="302"/>
      <c r="R1" s="302"/>
      <c r="S1" s="302"/>
      <c r="T1" s="302"/>
      <c r="U1" s="302"/>
      <c r="V1" s="302"/>
      <c r="W1" s="302"/>
      <c r="X1" s="302"/>
      <c r="Y1" s="302"/>
      <c r="Z1" s="302"/>
      <c r="AA1" s="302"/>
      <c r="AB1" s="302"/>
    </row>
    <row r="2" spans="2:28">
      <c r="B2" s="301"/>
      <c r="C2" s="301"/>
      <c r="D2" s="301"/>
      <c r="E2" s="302"/>
      <c r="F2" s="302"/>
      <c r="G2" s="302"/>
      <c r="H2" s="302"/>
      <c r="I2" s="302"/>
      <c r="J2" s="302"/>
      <c r="K2" s="302"/>
      <c r="L2" s="302"/>
      <c r="M2" s="302"/>
      <c r="N2" s="302"/>
      <c r="O2" s="302"/>
      <c r="P2" s="302"/>
      <c r="Q2" s="302"/>
      <c r="R2" s="302"/>
      <c r="S2" s="302"/>
      <c r="T2" s="302"/>
      <c r="U2" s="302"/>
      <c r="V2" s="302"/>
      <c r="W2" s="302"/>
      <c r="X2" s="302"/>
      <c r="Y2" s="302"/>
      <c r="Z2" s="302"/>
      <c r="AA2" s="302"/>
      <c r="AB2" s="302"/>
    </row>
    <row r="3" spans="2:28" ht="15.75">
      <c r="B3" s="303" t="s">
        <v>366</v>
      </c>
      <c r="C3" s="304"/>
      <c r="D3" s="304"/>
      <c r="E3" s="305"/>
      <c r="F3" s="305"/>
      <c r="G3" s="305"/>
      <c r="H3" s="305"/>
      <c r="I3" s="302"/>
      <c r="J3" s="302"/>
      <c r="K3" s="302"/>
      <c r="L3" s="302"/>
      <c r="M3" s="302"/>
      <c r="N3" s="302"/>
      <c r="O3" s="302"/>
      <c r="P3" s="302"/>
      <c r="Q3" s="302"/>
      <c r="R3" s="302"/>
      <c r="S3" s="302"/>
      <c r="T3" s="302"/>
      <c r="U3" s="302"/>
      <c r="V3" s="302"/>
      <c r="W3" s="302"/>
      <c r="X3" s="302"/>
      <c r="Y3" s="302"/>
      <c r="Z3" s="302"/>
      <c r="AA3" s="302"/>
      <c r="AB3" s="302"/>
    </row>
    <row r="4" spans="2:28">
      <c r="B4" s="306" t="s">
        <v>367</v>
      </c>
      <c r="C4" s="301"/>
      <c r="D4" s="301"/>
      <c r="E4" s="302"/>
      <c r="F4" s="302"/>
      <c r="G4" s="302"/>
      <c r="H4" s="302"/>
      <c r="I4" s="302"/>
      <c r="J4" s="302"/>
      <c r="K4" s="302"/>
      <c r="L4" s="302"/>
      <c r="M4" s="302"/>
      <c r="N4" s="302"/>
      <c r="O4" s="302"/>
      <c r="P4" s="302"/>
      <c r="Q4" s="302"/>
      <c r="R4" s="302"/>
      <c r="S4" s="302"/>
      <c r="T4" s="302"/>
      <c r="U4" s="302"/>
      <c r="V4" s="302"/>
      <c r="W4" s="302"/>
      <c r="X4" s="302"/>
      <c r="Y4" s="302"/>
      <c r="Z4" s="302"/>
      <c r="AA4" s="302"/>
      <c r="AB4" s="302"/>
    </row>
    <row r="5" spans="2:28" ht="15.75" thickBot="1">
      <c r="B5" s="301"/>
      <c r="C5" s="301"/>
      <c r="D5" s="301"/>
      <c r="E5" s="302"/>
      <c r="F5" s="302"/>
      <c r="G5" s="302"/>
      <c r="H5" s="302"/>
      <c r="I5" s="302"/>
      <c r="J5" s="302"/>
      <c r="K5" s="302"/>
      <c r="L5" s="302"/>
      <c r="M5" s="302"/>
      <c r="N5" s="302"/>
      <c r="O5" s="302"/>
      <c r="P5" s="302"/>
      <c r="Q5" s="302"/>
      <c r="R5" s="302"/>
      <c r="S5" s="302"/>
      <c r="T5" s="302"/>
      <c r="U5" s="302"/>
      <c r="V5" s="302"/>
      <c r="W5" s="302"/>
      <c r="X5" s="302"/>
      <c r="Y5" s="302"/>
      <c r="Z5" s="302"/>
      <c r="AA5" s="302"/>
      <c r="AB5" s="302"/>
    </row>
    <row r="6" spans="2:28" ht="24.6" customHeight="1">
      <c r="B6" s="391" t="s">
        <v>352</v>
      </c>
      <c r="C6" s="392"/>
      <c r="D6" s="400" t="s">
        <v>368</v>
      </c>
      <c r="E6" s="395" t="s">
        <v>353</v>
      </c>
      <c r="F6" s="395"/>
      <c r="G6" s="395"/>
      <c r="H6" s="395"/>
      <c r="I6" s="395"/>
      <c r="J6" s="395"/>
      <c r="K6" s="395"/>
      <c r="L6" s="395"/>
      <c r="M6" s="395"/>
      <c r="N6" s="395"/>
      <c r="O6" s="395"/>
      <c r="P6" s="396"/>
      <c r="Q6" s="397" t="s">
        <v>354</v>
      </c>
      <c r="R6" s="395"/>
      <c r="S6" s="395"/>
      <c r="T6" s="395"/>
      <c r="U6" s="395"/>
      <c r="V6" s="395"/>
      <c r="W6" s="395"/>
      <c r="X6" s="395"/>
      <c r="Y6" s="395"/>
      <c r="Z6" s="395"/>
      <c r="AA6" s="395"/>
      <c r="AB6" s="396"/>
    </row>
    <row r="7" spans="2:28" ht="15.75" thickBot="1">
      <c r="B7" s="393"/>
      <c r="C7" s="394"/>
      <c r="D7" s="401"/>
      <c r="E7" s="292">
        <v>1</v>
      </c>
      <c r="F7" s="292">
        <v>2</v>
      </c>
      <c r="G7" s="292">
        <v>3</v>
      </c>
      <c r="H7" s="292">
        <v>4</v>
      </c>
      <c r="I7" s="292">
        <v>5</v>
      </c>
      <c r="J7" s="292">
        <v>6</v>
      </c>
      <c r="K7" s="292">
        <v>7</v>
      </c>
      <c r="L7" s="292">
        <v>8</v>
      </c>
      <c r="M7" s="292">
        <v>9</v>
      </c>
      <c r="N7" s="292">
        <v>10</v>
      </c>
      <c r="O7" s="292">
        <v>11</v>
      </c>
      <c r="P7" s="292">
        <v>12</v>
      </c>
      <c r="Q7" s="292">
        <v>1</v>
      </c>
      <c r="R7" s="292">
        <v>2</v>
      </c>
      <c r="S7" s="292">
        <v>3</v>
      </c>
      <c r="T7" s="292">
        <v>4</v>
      </c>
      <c r="U7" s="292">
        <v>5</v>
      </c>
      <c r="V7" s="292">
        <v>6</v>
      </c>
      <c r="W7" s="292">
        <v>7</v>
      </c>
      <c r="X7" s="292">
        <v>8</v>
      </c>
      <c r="Y7" s="292">
        <v>9</v>
      </c>
      <c r="Z7" s="292">
        <v>10</v>
      </c>
      <c r="AA7" s="292">
        <v>11</v>
      </c>
      <c r="AB7" s="292">
        <v>12</v>
      </c>
    </row>
    <row r="8" spans="2:28" ht="15.75" thickBot="1">
      <c r="B8" s="398" t="s">
        <v>355</v>
      </c>
      <c r="C8" s="293" t="s">
        <v>356</v>
      </c>
      <c r="D8" s="294"/>
      <c r="E8" s="295"/>
      <c r="F8" s="295"/>
      <c r="G8" s="295"/>
      <c r="H8" s="295"/>
      <c r="I8" s="295"/>
      <c r="J8" s="295"/>
      <c r="K8" s="295"/>
      <c r="L8" s="295"/>
      <c r="M8" s="295"/>
      <c r="N8" s="295"/>
      <c r="O8" s="295"/>
      <c r="P8" s="295"/>
      <c r="Q8" s="295"/>
      <c r="R8" s="295"/>
      <c r="S8" s="295"/>
      <c r="T8" s="295"/>
      <c r="U8" s="295"/>
      <c r="V8" s="295"/>
      <c r="W8" s="295"/>
      <c r="X8" s="295"/>
      <c r="Y8" s="295"/>
      <c r="Z8" s="295"/>
      <c r="AA8" s="295"/>
      <c r="AB8" s="295"/>
    </row>
    <row r="9" spans="2:28" ht="15.75" thickBot="1">
      <c r="B9" s="399"/>
      <c r="C9" s="296" t="s">
        <v>357</v>
      </c>
      <c r="D9" s="297"/>
      <c r="E9" s="298"/>
      <c r="F9" s="298"/>
      <c r="G9" s="298"/>
      <c r="H9" s="298"/>
      <c r="I9" s="298"/>
      <c r="J9" s="298"/>
      <c r="K9" s="298"/>
      <c r="L9" s="298"/>
      <c r="M9" s="298"/>
      <c r="N9" s="298"/>
      <c r="O9" s="298"/>
      <c r="P9" s="298"/>
      <c r="Q9" s="298"/>
      <c r="R9" s="298"/>
      <c r="S9" s="298"/>
      <c r="T9" s="298"/>
      <c r="U9" s="298"/>
      <c r="V9" s="298"/>
      <c r="W9" s="298"/>
      <c r="X9" s="298"/>
      <c r="Y9" s="298"/>
      <c r="Z9" s="298"/>
      <c r="AA9" s="298"/>
      <c r="AB9" s="298"/>
    </row>
    <row r="10" spans="2:28" ht="15.75" thickBot="1">
      <c r="B10" s="299" t="s">
        <v>358</v>
      </c>
      <c r="C10" s="293" t="s">
        <v>359</v>
      </c>
      <c r="D10" s="294"/>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row>
    <row r="11" spans="2:28" ht="15.75" thickBot="1">
      <c r="B11" s="300" t="s">
        <v>360</v>
      </c>
      <c r="C11" s="296"/>
      <c r="D11" s="297"/>
      <c r="E11" s="298"/>
      <c r="F11" s="298"/>
      <c r="G11" s="298"/>
      <c r="H11" s="298"/>
      <c r="I11" s="298"/>
      <c r="J11" s="298"/>
      <c r="K11" s="298"/>
      <c r="L11" s="298"/>
      <c r="M11" s="298"/>
      <c r="N11" s="298"/>
      <c r="O11" s="298"/>
      <c r="P11" s="298"/>
      <c r="Q11" s="298"/>
      <c r="R11" s="298"/>
      <c r="S11" s="298"/>
      <c r="T11" s="298"/>
      <c r="U11" s="298"/>
      <c r="V11" s="298"/>
      <c r="W11" s="298"/>
      <c r="X11" s="298"/>
      <c r="Y11" s="298"/>
      <c r="Z11" s="298"/>
      <c r="AA11" s="298"/>
      <c r="AB11" s="298"/>
    </row>
    <row r="12" spans="2:28" ht="15.75" thickBot="1">
      <c r="B12" s="299" t="s">
        <v>361</v>
      </c>
      <c r="C12" s="293"/>
      <c r="D12" s="294"/>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row>
    <row r="13" spans="2:28" ht="15.75" thickBot="1">
      <c r="B13" s="300" t="s">
        <v>362</v>
      </c>
      <c r="C13" s="296"/>
      <c r="D13" s="297"/>
      <c r="E13" s="298"/>
      <c r="F13" s="298"/>
      <c r="G13" s="298"/>
      <c r="H13" s="298"/>
      <c r="I13" s="298"/>
      <c r="J13" s="298"/>
      <c r="K13" s="298"/>
      <c r="L13" s="298"/>
      <c r="M13" s="298"/>
      <c r="N13" s="298"/>
      <c r="O13" s="298"/>
      <c r="P13" s="298"/>
      <c r="Q13" s="298"/>
      <c r="R13" s="298"/>
      <c r="S13" s="298"/>
      <c r="T13" s="298"/>
      <c r="U13" s="298"/>
      <c r="V13" s="298"/>
      <c r="W13" s="298"/>
      <c r="X13" s="298"/>
      <c r="Y13" s="298"/>
      <c r="Z13" s="298"/>
      <c r="AA13" s="298"/>
      <c r="AB13" s="298"/>
    </row>
    <row r="14" spans="2:28" ht="15.75" thickBot="1">
      <c r="B14" s="299" t="s">
        <v>363</v>
      </c>
      <c r="C14" s="293"/>
      <c r="D14" s="294"/>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row>
    <row r="15" spans="2:28" ht="15.75" thickBot="1">
      <c r="B15" s="300" t="s">
        <v>364</v>
      </c>
      <c r="C15" s="296"/>
      <c r="D15" s="297"/>
      <c r="E15" s="298"/>
      <c r="F15" s="298"/>
      <c r="G15" s="298"/>
      <c r="H15" s="298"/>
      <c r="I15" s="298"/>
      <c r="J15" s="298"/>
      <c r="K15" s="298"/>
      <c r="L15" s="298"/>
      <c r="M15" s="298"/>
      <c r="N15" s="298"/>
      <c r="O15" s="298"/>
      <c r="P15" s="298"/>
      <c r="Q15" s="298"/>
      <c r="R15" s="298"/>
      <c r="S15" s="298"/>
      <c r="T15" s="298"/>
      <c r="U15" s="298"/>
      <c r="V15" s="298"/>
      <c r="W15" s="298"/>
      <c r="X15" s="298"/>
      <c r="Y15" s="298"/>
      <c r="Z15" s="298"/>
      <c r="AA15" s="298"/>
      <c r="AB15" s="298"/>
    </row>
    <row r="16" spans="2:28" ht="15.75" thickBot="1">
      <c r="B16" s="299" t="s">
        <v>365</v>
      </c>
      <c r="C16" s="293"/>
      <c r="D16" s="294"/>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row>
    <row r="17" spans="2:28" ht="15.75" thickBot="1">
      <c r="B17" s="300" t="s">
        <v>363</v>
      </c>
      <c r="C17" s="296"/>
      <c r="D17" s="297"/>
      <c r="E17" s="298"/>
      <c r="F17" s="298"/>
      <c r="G17" s="298"/>
      <c r="H17" s="298"/>
      <c r="I17" s="298"/>
      <c r="J17" s="298"/>
      <c r="K17" s="298"/>
      <c r="L17" s="298"/>
      <c r="M17" s="298"/>
      <c r="N17" s="298"/>
      <c r="O17" s="298"/>
      <c r="P17" s="298"/>
      <c r="Q17" s="298"/>
      <c r="R17" s="298"/>
      <c r="S17" s="298"/>
      <c r="T17" s="298"/>
      <c r="U17" s="298"/>
      <c r="V17" s="298"/>
      <c r="W17" s="298"/>
      <c r="X17" s="298"/>
      <c r="Y17" s="298"/>
      <c r="Z17" s="298"/>
      <c r="AA17" s="298"/>
      <c r="AB17" s="298"/>
    </row>
    <row r="18" spans="2:28">
      <c r="B18" s="301"/>
      <c r="C18" s="301"/>
      <c r="D18" s="301"/>
      <c r="E18" s="302"/>
      <c r="F18" s="302"/>
      <c r="G18" s="302"/>
      <c r="H18" s="302"/>
      <c r="I18" s="302"/>
      <c r="J18" s="302"/>
      <c r="K18" s="302"/>
      <c r="L18" s="302"/>
      <c r="M18" s="302"/>
      <c r="N18" s="302"/>
      <c r="O18" s="302"/>
      <c r="P18" s="302"/>
      <c r="Q18" s="302"/>
      <c r="R18" s="302"/>
      <c r="S18" s="302"/>
      <c r="T18" s="302"/>
      <c r="U18" s="302"/>
      <c r="V18" s="302"/>
      <c r="W18" s="302"/>
      <c r="X18" s="302"/>
      <c r="Y18" s="302"/>
      <c r="Z18" s="302"/>
      <c r="AA18" s="302"/>
      <c r="AB18" s="302"/>
    </row>
    <row r="19" spans="2:28">
      <c r="B19" s="301"/>
      <c r="C19" s="301"/>
      <c r="D19" s="301"/>
      <c r="E19" s="302"/>
      <c r="F19" s="302"/>
      <c r="G19" s="302"/>
      <c r="H19" s="302"/>
      <c r="I19" s="302"/>
      <c r="J19" s="302"/>
      <c r="K19" s="302"/>
      <c r="L19" s="302"/>
      <c r="M19" s="302"/>
      <c r="N19" s="302"/>
      <c r="O19" s="302"/>
      <c r="P19" s="302"/>
      <c r="Q19" s="302"/>
      <c r="R19" s="302"/>
      <c r="S19" s="302"/>
      <c r="T19" s="302"/>
      <c r="U19" s="302"/>
      <c r="V19" s="302"/>
      <c r="W19" s="302"/>
      <c r="X19" s="302"/>
      <c r="Y19" s="302"/>
      <c r="Z19" s="302"/>
      <c r="AA19" s="302"/>
      <c r="AB19" s="302"/>
    </row>
    <row r="20" spans="2:28">
      <c r="B20" s="301"/>
      <c r="C20" s="301"/>
      <c r="D20" s="301"/>
      <c r="E20" s="302"/>
      <c r="F20" s="302"/>
      <c r="G20" s="302"/>
      <c r="H20" s="302"/>
      <c r="I20" s="302"/>
      <c r="J20" s="302"/>
      <c r="K20" s="302"/>
      <c r="L20" s="302"/>
      <c r="M20" s="302"/>
      <c r="N20" s="302"/>
      <c r="O20" s="302"/>
      <c r="P20" s="302"/>
      <c r="Q20" s="302"/>
      <c r="R20" s="302"/>
      <c r="S20" s="302"/>
      <c r="T20" s="302"/>
      <c r="U20" s="302"/>
      <c r="V20" s="302"/>
      <c r="W20" s="302"/>
      <c r="X20" s="302"/>
      <c r="Y20" s="302"/>
      <c r="Z20" s="302"/>
      <c r="AA20" s="302"/>
      <c r="AB20" s="302"/>
    </row>
    <row r="21" spans="2:28">
      <c r="B21" s="301"/>
      <c r="C21" s="301"/>
      <c r="D21" s="301"/>
      <c r="E21" s="302"/>
      <c r="F21" s="302"/>
      <c r="G21" s="302"/>
      <c r="H21" s="302"/>
      <c r="I21" s="302"/>
      <c r="J21" s="302"/>
      <c r="K21" s="302"/>
      <c r="L21" s="302"/>
      <c r="M21" s="302"/>
      <c r="N21" s="302"/>
      <c r="O21" s="302"/>
      <c r="P21" s="302"/>
      <c r="Q21" s="302"/>
      <c r="R21" s="302"/>
      <c r="S21" s="302"/>
      <c r="T21" s="302"/>
      <c r="U21" s="302"/>
      <c r="V21" s="302"/>
      <c r="W21" s="302"/>
      <c r="X21" s="302"/>
      <c r="Y21" s="302"/>
      <c r="Z21" s="302"/>
      <c r="AA21" s="302"/>
      <c r="AB21" s="302"/>
    </row>
    <row r="22" spans="2:28">
      <c r="B22" s="301"/>
      <c r="C22" s="301"/>
      <c r="D22" s="301"/>
      <c r="E22" s="302"/>
      <c r="F22" s="302"/>
      <c r="G22" s="302"/>
      <c r="H22" s="302"/>
      <c r="I22" s="302"/>
      <c r="J22" s="302"/>
      <c r="K22" s="302"/>
      <c r="L22" s="302"/>
      <c r="M22" s="302"/>
      <c r="N22" s="302"/>
      <c r="O22" s="302"/>
      <c r="P22" s="302"/>
      <c r="Q22" s="302"/>
      <c r="R22" s="302"/>
      <c r="S22" s="302"/>
      <c r="T22" s="302"/>
      <c r="U22" s="302"/>
      <c r="V22" s="302"/>
      <c r="W22" s="302"/>
      <c r="X22" s="302"/>
      <c r="Y22" s="302"/>
      <c r="Z22" s="302"/>
      <c r="AA22" s="302"/>
      <c r="AB22" s="302"/>
    </row>
    <row r="23" spans="2:28">
      <c r="B23" s="301"/>
      <c r="C23" s="301"/>
      <c r="D23" s="301"/>
      <c r="E23" s="302"/>
      <c r="F23" s="302"/>
      <c r="G23" s="302"/>
      <c r="H23" s="302"/>
      <c r="I23" s="302"/>
      <c r="J23" s="302"/>
      <c r="K23" s="302"/>
      <c r="L23" s="302"/>
      <c r="M23" s="302"/>
      <c r="N23" s="302"/>
      <c r="O23" s="302"/>
      <c r="P23" s="302"/>
      <c r="Q23" s="302"/>
      <c r="R23" s="302"/>
      <c r="S23" s="302"/>
      <c r="T23" s="302"/>
      <c r="U23" s="302"/>
      <c r="V23" s="302"/>
      <c r="W23" s="302"/>
      <c r="X23" s="302"/>
      <c r="Y23" s="302"/>
      <c r="Z23" s="302"/>
      <c r="AA23" s="302"/>
      <c r="AB23" s="302"/>
    </row>
    <row r="24" spans="2:28">
      <c r="B24" s="301"/>
      <c r="C24" s="301"/>
      <c r="D24" s="301"/>
      <c r="E24" s="302"/>
      <c r="F24" s="302"/>
      <c r="G24" s="302"/>
      <c r="H24" s="302"/>
      <c r="I24" s="302"/>
      <c r="J24" s="302"/>
      <c r="K24" s="302"/>
      <c r="L24" s="302"/>
      <c r="M24" s="302"/>
      <c r="N24" s="302"/>
      <c r="O24" s="302"/>
      <c r="P24" s="302"/>
      <c r="Q24" s="302"/>
      <c r="R24" s="302"/>
      <c r="S24" s="302"/>
      <c r="T24" s="302"/>
      <c r="U24" s="302"/>
      <c r="V24" s="302"/>
      <c r="W24" s="302"/>
      <c r="X24" s="302"/>
      <c r="Y24" s="302"/>
      <c r="Z24" s="302"/>
      <c r="AA24" s="302"/>
      <c r="AB24" s="302"/>
    </row>
    <row r="25" spans="2:28">
      <c r="B25" s="301"/>
      <c r="C25" s="301"/>
      <c r="D25" s="301"/>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row>
    <row r="26" spans="2:28">
      <c r="B26" s="301"/>
      <c r="C26" s="301"/>
      <c r="D26" s="301"/>
      <c r="E26" s="302"/>
      <c r="F26" s="302"/>
      <c r="G26" s="302"/>
      <c r="H26" s="302"/>
      <c r="I26" s="302"/>
      <c r="J26" s="302"/>
      <c r="K26" s="302"/>
      <c r="L26" s="302"/>
      <c r="M26" s="302"/>
      <c r="N26" s="302"/>
      <c r="O26" s="302"/>
      <c r="P26" s="302"/>
      <c r="Q26" s="302"/>
      <c r="R26" s="302"/>
      <c r="S26" s="302"/>
      <c r="T26" s="302"/>
      <c r="U26" s="302"/>
      <c r="V26" s="302"/>
      <c r="W26" s="302"/>
      <c r="X26" s="302"/>
      <c r="Y26" s="302"/>
      <c r="Z26" s="302"/>
      <c r="AA26" s="302"/>
      <c r="AB26" s="302"/>
    </row>
  </sheetData>
  <sheetProtection algorithmName="SHA-512" hashValue="QgsNayXWII0syAcP1BXGS4h3Dhd1LyDI1qqyQ6RWwNIhV+cwHys1mb36M2OCSDFDSwk4QYKonWTqQdtAErBQ6Q==" saltValue="RQBbKeTdHWF7t95u1ka9AA==" spinCount="100000" sheet="1" objects="1" scenarios="1"/>
  <mergeCells count="5">
    <mergeCell ref="B6:C7"/>
    <mergeCell ref="E6:P6"/>
    <mergeCell ref="Q6:AB6"/>
    <mergeCell ref="B8:B9"/>
    <mergeCell ref="D6:D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pageSetUpPr fitToPage="1"/>
  </sheetPr>
  <dimension ref="A1:AB46"/>
  <sheetViews>
    <sheetView topLeftCell="A21" zoomScale="103" zoomScaleNormal="55" workbookViewId="0">
      <selection activeCell="G33" sqref="G33"/>
    </sheetView>
  </sheetViews>
  <sheetFormatPr defaultRowHeight="15"/>
  <cols>
    <col min="1" max="1" width="2.85546875" customWidth="1"/>
    <col min="2" max="2" width="4.42578125" style="327" customWidth="1"/>
    <col min="3" max="3" width="24.28515625" customWidth="1"/>
    <col min="4" max="4" width="17.140625" customWidth="1"/>
    <col min="5" max="5" width="16.140625" customWidth="1"/>
    <col min="6" max="6" width="12.7109375" customWidth="1"/>
    <col min="7" max="9" width="5.140625" customWidth="1"/>
    <col min="10" max="10" width="0.28515625" customWidth="1"/>
    <col min="11" max="11" width="56" customWidth="1"/>
    <col min="12" max="12" width="3.140625" customWidth="1"/>
    <col min="28" max="28" width="0" style="157" hidden="1" customWidth="1"/>
  </cols>
  <sheetData>
    <row r="1" spans="1:28">
      <c r="A1" s="290"/>
      <c r="B1" s="402" t="s">
        <v>65</v>
      </c>
      <c r="C1" s="402"/>
      <c r="D1" s="402"/>
      <c r="E1" s="402"/>
      <c r="F1" s="402"/>
      <c r="G1" s="402"/>
      <c r="H1" s="402"/>
      <c r="I1" s="402"/>
      <c r="J1" s="402"/>
      <c r="K1" s="402"/>
      <c r="L1" s="52"/>
      <c r="M1" s="60"/>
      <c r="N1" s="60"/>
      <c r="O1" s="60"/>
      <c r="P1" s="60"/>
      <c r="Q1" s="60"/>
      <c r="R1" s="60"/>
      <c r="S1" s="60"/>
      <c r="T1" s="60"/>
      <c r="U1" s="60"/>
      <c r="V1" s="60"/>
      <c r="W1" s="60"/>
      <c r="X1" s="60"/>
      <c r="Y1" s="60"/>
      <c r="Z1" s="60"/>
      <c r="AA1" s="60"/>
      <c r="AB1" s="158"/>
    </row>
    <row r="2" spans="1:28">
      <c r="A2" s="290"/>
      <c r="B2" s="403" t="s">
        <v>380</v>
      </c>
      <c r="C2" s="403"/>
      <c r="D2" s="403"/>
      <c r="E2" s="403"/>
      <c r="F2" s="403"/>
      <c r="G2" s="403"/>
      <c r="H2" s="403"/>
      <c r="I2" s="403"/>
      <c r="J2" s="403"/>
      <c r="K2" s="403"/>
      <c r="L2" s="52"/>
      <c r="M2" s="60"/>
      <c r="N2" s="60"/>
      <c r="O2" s="60"/>
      <c r="P2" s="60"/>
      <c r="Q2" s="60"/>
      <c r="R2" s="60"/>
      <c r="S2" s="60"/>
      <c r="T2" s="60"/>
      <c r="U2" s="60"/>
      <c r="V2" s="60"/>
      <c r="W2" s="60"/>
      <c r="X2" s="60"/>
      <c r="Y2" s="60"/>
      <c r="Z2" s="60"/>
      <c r="AA2" s="60"/>
      <c r="AB2" s="158"/>
    </row>
    <row r="3" spans="1:28">
      <c r="A3" s="290"/>
      <c r="B3" s="402" t="s">
        <v>66</v>
      </c>
      <c r="C3" s="402"/>
      <c r="D3" s="402"/>
      <c r="E3" s="402"/>
      <c r="F3" s="402"/>
      <c r="G3" s="402"/>
      <c r="H3" s="402"/>
      <c r="I3" s="402"/>
      <c r="J3" s="402"/>
      <c r="K3" s="402"/>
      <c r="L3" s="52"/>
      <c r="M3" s="60"/>
      <c r="N3" s="60"/>
      <c r="O3" s="60"/>
      <c r="P3" s="60"/>
      <c r="Q3" s="60"/>
      <c r="R3" s="60"/>
      <c r="S3" s="60"/>
      <c r="T3" s="60"/>
      <c r="U3" s="60"/>
      <c r="V3" s="60"/>
      <c r="W3" s="60"/>
      <c r="X3" s="60"/>
      <c r="Y3" s="60"/>
      <c r="Z3" s="60"/>
      <c r="AA3" s="60"/>
      <c r="AB3" s="158"/>
    </row>
    <row r="4" spans="1:28">
      <c r="A4" s="290"/>
      <c r="B4" s="404" t="str">
        <f>IF(COUNTIFS(AB11:AB45,"Erro!")=0,"","Faltam preencher "&amp;COUNTIFS(AB11:AB45,"Erro!")&amp;" campos da Check-list")</f>
        <v>Faltam preencher 32 campos da Check-list</v>
      </c>
      <c r="C4" s="404"/>
      <c r="D4" s="404"/>
      <c r="E4" s="404"/>
      <c r="F4" s="404"/>
      <c r="G4" s="404"/>
      <c r="H4" s="404"/>
      <c r="I4" s="404"/>
      <c r="J4" s="404"/>
      <c r="K4" s="404"/>
      <c r="L4" s="52"/>
      <c r="M4" s="60"/>
      <c r="N4" s="60"/>
      <c r="O4" s="60"/>
      <c r="P4" s="60"/>
      <c r="Q4" s="60"/>
      <c r="R4" s="60"/>
      <c r="S4" s="60"/>
      <c r="T4" s="60"/>
      <c r="U4" s="60"/>
      <c r="V4" s="60"/>
      <c r="W4" s="60"/>
      <c r="X4" s="60"/>
      <c r="Y4" s="60"/>
      <c r="Z4" s="60"/>
      <c r="AA4" s="60"/>
      <c r="AB4" s="159"/>
    </row>
    <row r="5" spans="1:28">
      <c r="A5" s="52"/>
      <c r="B5" s="319"/>
      <c r="C5" s="54"/>
      <c r="D5" s="156"/>
      <c r="E5" s="54"/>
      <c r="F5" s="34"/>
      <c r="G5" s="34"/>
      <c r="H5" s="34"/>
      <c r="I5" s="34"/>
      <c r="J5" s="34"/>
      <c r="K5" s="53"/>
      <c r="L5" s="52"/>
      <c r="M5" s="60"/>
      <c r="N5" s="60"/>
      <c r="O5" s="60"/>
      <c r="P5" s="60"/>
      <c r="Q5" s="60"/>
      <c r="R5" s="60"/>
      <c r="S5" s="60"/>
      <c r="T5" s="60"/>
      <c r="U5" s="60"/>
      <c r="V5" s="60"/>
      <c r="W5" s="60"/>
      <c r="X5" s="60"/>
      <c r="Y5" s="60"/>
      <c r="Z5" s="60"/>
      <c r="AA5" s="60"/>
      <c r="AB5" s="159"/>
    </row>
    <row r="6" spans="1:28" ht="6" customHeight="1">
      <c r="A6" s="52"/>
      <c r="B6" s="319"/>
      <c r="C6" s="54"/>
      <c r="D6" s="54"/>
      <c r="E6" s="54"/>
      <c r="F6" s="34"/>
      <c r="G6" s="34"/>
      <c r="H6" s="34"/>
      <c r="I6" s="34"/>
      <c r="J6" s="34"/>
      <c r="K6" s="53"/>
      <c r="L6" s="52"/>
      <c r="M6" s="60"/>
      <c r="N6" s="60"/>
      <c r="O6" s="60"/>
      <c r="P6" s="60"/>
      <c r="Q6" s="60"/>
      <c r="R6" s="60"/>
      <c r="S6" s="60"/>
      <c r="T6" s="60"/>
      <c r="U6" s="60"/>
      <c r="V6" s="60"/>
      <c r="W6" s="60"/>
      <c r="X6" s="60"/>
      <c r="Y6" s="60"/>
      <c r="Z6" s="60"/>
      <c r="AA6" s="60"/>
      <c r="AB6" s="159"/>
    </row>
    <row r="7" spans="1:28">
      <c r="A7" s="52"/>
      <c r="B7" s="423" t="s">
        <v>67</v>
      </c>
      <c r="C7" s="424"/>
      <c r="D7" s="424"/>
      <c r="E7" s="424"/>
      <c r="F7" s="425"/>
      <c r="G7" s="417" t="s">
        <v>129</v>
      </c>
      <c r="H7" s="418"/>
      <c r="I7" s="419"/>
      <c r="J7" s="328"/>
      <c r="K7" s="420" t="s">
        <v>71</v>
      </c>
      <c r="L7" s="52"/>
      <c r="M7" s="60"/>
      <c r="N7" s="60"/>
      <c r="O7" s="60"/>
      <c r="P7" s="60"/>
      <c r="Q7" s="60"/>
      <c r="R7" s="60"/>
      <c r="S7" s="60"/>
      <c r="T7" s="60"/>
      <c r="U7" s="60"/>
      <c r="V7" s="60"/>
      <c r="W7" s="60"/>
      <c r="X7" s="60"/>
      <c r="Y7" s="60"/>
      <c r="Z7" s="60"/>
      <c r="AA7" s="60"/>
      <c r="AB7" s="160"/>
    </row>
    <row r="8" spans="1:28">
      <c r="A8" s="52"/>
      <c r="B8" s="426"/>
      <c r="C8" s="427"/>
      <c r="D8" s="427"/>
      <c r="E8" s="427"/>
      <c r="F8" s="428"/>
      <c r="G8" s="329" t="s">
        <v>68</v>
      </c>
      <c r="H8" s="329" t="s">
        <v>69</v>
      </c>
      <c r="I8" s="329" t="s">
        <v>70</v>
      </c>
      <c r="J8" s="328"/>
      <c r="K8" s="421" t="s">
        <v>71</v>
      </c>
      <c r="L8" s="52"/>
      <c r="M8" s="60"/>
      <c r="N8" s="60"/>
      <c r="O8" s="60"/>
      <c r="P8" s="60"/>
      <c r="Q8" s="60"/>
      <c r="R8" s="60"/>
      <c r="S8" s="60"/>
      <c r="T8" s="60"/>
      <c r="U8" s="60"/>
      <c r="V8" s="60"/>
      <c r="W8" s="60"/>
      <c r="X8" s="60"/>
      <c r="Y8" s="60"/>
      <c r="Z8" s="60"/>
      <c r="AA8" s="60"/>
      <c r="AB8" s="161"/>
    </row>
    <row r="9" spans="1:28" hidden="1">
      <c r="A9" s="52"/>
      <c r="B9" s="320">
        <v>0</v>
      </c>
      <c r="C9" s="422" t="s">
        <v>72</v>
      </c>
      <c r="D9" s="422"/>
      <c r="E9" s="422"/>
      <c r="F9" s="422"/>
      <c r="G9" s="55"/>
      <c r="H9" s="55"/>
      <c r="I9" s="55"/>
      <c r="J9" s="34"/>
      <c r="K9" s="32" t="s">
        <v>339</v>
      </c>
      <c r="L9" s="52"/>
      <c r="M9" s="60"/>
      <c r="N9" s="60"/>
      <c r="O9" s="60"/>
      <c r="P9" s="60"/>
      <c r="Q9" s="60"/>
      <c r="R9" s="60"/>
      <c r="S9" s="60"/>
      <c r="T9" s="60"/>
      <c r="U9" s="60"/>
      <c r="V9" s="60"/>
      <c r="W9" s="60"/>
      <c r="X9" s="60"/>
      <c r="Y9" s="60"/>
      <c r="Z9" s="60"/>
      <c r="AA9" s="60"/>
      <c r="AB9" s="162"/>
    </row>
    <row r="10" spans="1:28" hidden="1">
      <c r="A10" s="52"/>
      <c r="B10" s="291"/>
      <c r="C10" s="56" t="s">
        <v>340</v>
      </c>
      <c r="D10" s="56"/>
      <c r="E10" s="57"/>
      <c r="F10" s="56"/>
      <c r="G10" s="58"/>
      <c r="H10" s="58"/>
      <c r="I10" s="58"/>
      <c r="J10" s="34"/>
      <c r="K10" s="58" t="str">
        <f>IF(H10&lt;&gt;"","Solicitar: "&amp;C10,"")</f>
        <v/>
      </c>
      <c r="L10" s="52"/>
      <c r="M10" s="60"/>
      <c r="N10" s="60"/>
      <c r="O10" s="60"/>
      <c r="P10" s="60"/>
      <c r="Q10" s="60"/>
      <c r="R10" s="60"/>
      <c r="S10" s="60"/>
      <c r="T10" s="60"/>
      <c r="U10" s="60"/>
      <c r="V10" s="60"/>
      <c r="W10" s="60"/>
      <c r="X10" s="60"/>
      <c r="Y10" s="60"/>
      <c r="Z10" s="60"/>
      <c r="AA10" s="60"/>
      <c r="AB10" s="163"/>
    </row>
    <row r="11" spans="1:28" ht="26.1" customHeight="1">
      <c r="A11" s="52"/>
      <c r="B11" s="320">
        <v>1</v>
      </c>
      <c r="C11" s="405" t="s">
        <v>294</v>
      </c>
      <c r="D11" s="406"/>
      <c r="E11" s="406"/>
      <c r="F11" s="407"/>
      <c r="G11" s="166"/>
      <c r="H11" s="166"/>
      <c r="I11" s="166"/>
      <c r="J11" s="34"/>
      <c r="K11" s="176" t="s">
        <v>335</v>
      </c>
      <c r="L11" s="52"/>
      <c r="M11" s="60"/>
      <c r="N11" s="60"/>
      <c r="O11" s="60"/>
      <c r="P11" s="60"/>
      <c r="Q11" s="60"/>
      <c r="R11" s="60"/>
      <c r="S11" s="60"/>
      <c r="T11" s="60"/>
      <c r="U11" s="60"/>
      <c r="V11" s="60"/>
      <c r="W11" s="60"/>
      <c r="X11" s="60"/>
      <c r="Y11" s="60"/>
      <c r="Z11" s="60"/>
      <c r="AA11" s="60"/>
      <c r="AB11" s="162" t="str">
        <f>+IF(COUNTIFS(G11:I11,"X")&lt;&gt;1,"Erro!","")</f>
        <v>Erro!</v>
      </c>
    </row>
    <row r="12" spans="1:28" ht="26.1" customHeight="1">
      <c r="A12" s="52"/>
      <c r="B12" s="320">
        <v>2</v>
      </c>
      <c r="C12" s="405" t="s">
        <v>319</v>
      </c>
      <c r="D12" s="406"/>
      <c r="E12" s="406"/>
      <c r="F12" s="407"/>
      <c r="G12" s="166"/>
      <c r="H12" s="166"/>
      <c r="I12" s="166"/>
      <c r="J12" s="34"/>
      <c r="K12" s="176" t="s">
        <v>320</v>
      </c>
      <c r="L12" s="52"/>
      <c r="M12" s="60"/>
      <c r="N12" s="60"/>
      <c r="O12" s="60"/>
      <c r="P12" s="60"/>
      <c r="Q12" s="60"/>
      <c r="R12" s="60"/>
      <c r="S12" s="60"/>
      <c r="T12" s="60"/>
      <c r="U12" s="60"/>
      <c r="V12" s="60"/>
      <c r="W12" s="60"/>
      <c r="X12" s="60"/>
      <c r="Y12" s="60"/>
      <c r="Z12" s="60"/>
      <c r="AA12" s="60"/>
      <c r="AB12" s="162" t="str">
        <f t="shared" ref="AB12:AB45" si="0">+IF(COUNTIFS(G12:I12,"X")&lt;&gt;1,"Erro!","")</f>
        <v>Erro!</v>
      </c>
    </row>
    <row r="13" spans="1:28" ht="26.1" customHeight="1">
      <c r="A13" s="52"/>
      <c r="B13" s="320">
        <v>3</v>
      </c>
      <c r="C13" s="405" t="s">
        <v>321</v>
      </c>
      <c r="D13" s="406"/>
      <c r="E13" s="406"/>
      <c r="F13" s="407"/>
      <c r="G13" s="166"/>
      <c r="H13" s="166"/>
      <c r="I13" s="166"/>
      <c r="J13" s="34"/>
      <c r="K13" s="176" t="s">
        <v>345</v>
      </c>
      <c r="L13" s="52"/>
      <c r="M13" s="60"/>
      <c r="N13" s="60"/>
      <c r="O13" s="60"/>
      <c r="P13" s="60"/>
      <c r="Q13" s="60"/>
      <c r="R13" s="60"/>
      <c r="S13" s="60"/>
      <c r="T13" s="60"/>
      <c r="U13" s="60"/>
      <c r="V13" s="60"/>
      <c r="W13" s="60"/>
      <c r="X13" s="60"/>
      <c r="Y13" s="60"/>
      <c r="Z13" s="60"/>
      <c r="AA13" s="60"/>
      <c r="AB13" s="162" t="str">
        <f t="shared" si="0"/>
        <v>Erro!</v>
      </c>
    </row>
    <row r="14" spans="1:28" ht="26.1" customHeight="1">
      <c r="A14" s="52"/>
      <c r="B14" s="320">
        <v>4</v>
      </c>
      <c r="C14" s="405" t="s">
        <v>295</v>
      </c>
      <c r="D14" s="406"/>
      <c r="E14" s="406"/>
      <c r="F14" s="407"/>
      <c r="G14" s="166"/>
      <c r="H14" s="166"/>
      <c r="I14" s="166"/>
      <c r="J14" s="34"/>
      <c r="K14" s="176" t="s">
        <v>187</v>
      </c>
      <c r="L14" s="52"/>
      <c r="M14" s="60"/>
      <c r="N14" s="60"/>
      <c r="O14" s="60"/>
      <c r="P14" s="60"/>
      <c r="Q14" s="60"/>
      <c r="R14" s="60"/>
      <c r="S14" s="60"/>
      <c r="T14" s="60"/>
      <c r="U14" s="60"/>
      <c r="V14" s="60"/>
      <c r="W14" s="60"/>
      <c r="X14" s="60"/>
      <c r="Y14" s="60"/>
      <c r="Z14" s="60"/>
      <c r="AA14" s="60"/>
      <c r="AB14" s="162" t="str">
        <f t="shared" si="0"/>
        <v>Erro!</v>
      </c>
    </row>
    <row r="15" spans="1:28" ht="26.1" customHeight="1">
      <c r="A15" s="52"/>
      <c r="B15" s="320">
        <v>5</v>
      </c>
      <c r="C15" s="405" t="s">
        <v>322</v>
      </c>
      <c r="D15" s="406"/>
      <c r="E15" s="406"/>
      <c r="F15" s="407"/>
      <c r="G15" s="166"/>
      <c r="H15" s="166"/>
      <c r="I15" s="166"/>
      <c r="J15" s="34"/>
      <c r="K15" s="176" t="s">
        <v>219</v>
      </c>
      <c r="L15" s="52"/>
      <c r="M15" s="60"/>
      <c r="N15" s="60"/>
      <c r="O15" s="60"/>
      <c r="P15" s="60"/>
      <c r="Q15" s="60"/>
      <c r="R15" s="60"/>
      <c r="S15" s="60"/>
      <c r="T15" s="60"/>
      <c r="U15" s="60"/>
      <c r="V15" s="60"/>
      <c r="W15" s="60"/>
      <c r="X15" s="60"/>
      <c r="Y15" s="60"/>
      <c r="Z15" s="60"/>
      <c r="AA15" s="60"/>
      <c r="AB15" s="162" t="str">
        <f t="shared" si="0"/>
        <v>Erro!</v>
      </c>
    </row>
    <row r="16" spans="1:28" ht="26.1" customHeight="1">
      <c r="A16" s="52"/>
      <c r="B16" s="320">
        <v>6</v>
      </c>
      <c r="C16" s="405" t="s">
        <v>336</v>
      </c>
      <c r="D16" s="406"/>
      <c r="E16" s="406"/>
      <c r="F16" s="407"/>
      <c r="G16" s="166"/>
      <c r="H16" s="166"/>
      <c r="I16" s="166"/>
      <c r="J16" s="34"/>
      <c r="K16" s="176" t="s">
        <v>342</v>
      </c>
      <c r="L16" s="52"/>
      <c r="M16" s="60"/>
      <c r="N16" s="60"/>
      <c r="O16" s="60"/>
      <c r="P16" s="60"/>
      <c r="Q16" s="60"/>
      <c r="R16" s="60"/>
      <c r="S16" s="60"/>
      <c r="T16" s="60"/>
      <c r="U16" s="60"/>
      <c r="V16" s="60"/>
      <c r="W16" s="60"/>
      <c r="X16" s="60"/>
      <c r="Y16" s="60"/>
      <c r="Z16" s="60"/>
      <c r="AA16" s="60"/>
      <c r="AB16" s="162" t="str">
        <f t="shared" si="0"/>
        <v>Erro!</v>
      </c>
    </row>
    <row r="17" spans="1:28" ht="26.1" customHeight="1">
      <c r="A17" s="52"/>
      <c r="B17" s="320">
        <v>7</v>
      </c>
      <c r="C17" s="405" t="s">
        <v>296</v>
      </c>
      <c r="D17" s="406"/>
      <c r="E17" s="406"/>
      <c r="F17" s="407"/>
      <c r="G17" s="166"/>
      <c r="H17" s="166"/>
      <c r="I17" s="166"/>
      <c r="J17" s="34"/>
      <c r="K17" s="176" t="s">
        <v>323</v>
      </c>
      <c r="L17" s="52"/>
      <c r="M17" s="60"/>
      <c r="N17" s="60"/>
      <c r="O17" s="60"/>
      <c r="P17" s="60"/>
      <c r="Q17" s="60"/>
      <c r="R17" s="60"/>
      <c r="S17" s="60"/>
      <c r="T17" s="60"/>
      <c r="U17" s="60"/>
      <c r="V17" s="60"/>
      <c r="W17" s="60"/>
      <c r="X17" s="60"/>
      <c r="Y17" s="60"/>
      <c r="Z17" s="60"/>
      <c r="AA17" s="60"/>
      <c r="AB17" s="162" t="str">
        <f t="shared" si="0"/>
        <v>Erro!</v>
      </c>
    </row>
    <row r="18" spans="1:28" ht="26.1" customHeight="1">
      <c r="A18" s="52"/>
      <c r="B18" s="320">
        <v>8</v>
      </c>
      <c r="C18" s="405" t="s">
        <v>289</v>
      </c>
      <c r="D18" s="406"/>
      <c r="E18" s="406"/>
      <c r="F18" s="407"/>
      <c r="G18" s="166"/>
      <c r="H18" s="166"/>
      <c r="I18" s="166"/>
      <c r="J18" s="34"/>
      <c r="K18" s="176" t="s">
        <v>324</v>
      </c>
      <c r="L18" s="52"/>
      <c r="M18" s="60"/>
      <c r="N18" s="60"/>
      <c r="O18" s="60"/>
      <c r="P18" s="60"/>
      <c r="Q18" s="60"/>
      <c r="R18" s="60"/>
      <c r="S18" s="60"/>
      <c r="T18" s="60"/>
      <c r="U18" s="60"/>
      <c r="V18" s="60"/>
      <c r="W18" s="60"/>
      <c r="X18" s="60"/>
      <c r="Y18" s="60"/>
      <c r="Z18" s="60"/>
      <c r="AA18" s="60"/>
      <c r="AB18" s="162" t="str">
        <f t="shared" si="0"/>
        <v>Erro!</v>
      </c>
    </row>
    <row r="19" spans="1:28" ht="26.1" customHeight="1">
      <c r="A19" s="52"/>
      <c r="B19" s="320">
        <v>9</v>
      </c>
      <c r="C19" s="405" t="s">
        <v>128</v>
      </c>
      <c r="D19" s="406"/>
      <c r="E19" s="406"/>
      <c r="F19" s="407"/>
      <c r="G19" s="166"/>
      <c r="H19" s="166"/>
      <c r="I19" s="166"/>
      <c r="J19" s="34"/>
      <c r="K19" s="176" t="s">
        <v>343</v>
      </c>
      <c r="L19" s="52"/>
      <c r="M19" s="60"/>
      <c r="N19" s="60"/>
      <c r="O19" s="60"/>
      <c r="P19" s="60"/>
      <c r="Q19" s="60"/>
      <c r="R19" s="60"/>
      <c r="S19" s="60"/>
      <c r="T19" s="60"/>
      <c r="U19" s="60"/>
      <c r="V19" s="60"/>
      <c r="W19" s="60"/>
      <c r="X19" s="60"/>
      <c r="Y19" s="60"/>
      <c r="Z19" s="60"/>
      <c r="AA19" s="60"/>
      <c r="AB19" s="162" t="str">
        <f t="shared" si="0"/>
        <v>Erro!</v>
      </c>
    </row>
    <row r="20" spans="1:28" ht="26.1" customHeight="1">
      <c r="A20" s="52"/>
      <c r="B20" s="320">
        <v>10</v>
      </c>
      <c r="C20" s="405" t="s">
        <v>78</v>
      </c>
      <c r="D20" s="406"/>
      <c r="E20" s="406"/>
      <c r="F20" s="407"/>
      <c r="G20" s="166"/>
      <c r="H20" s="166"/>
      <c r="I20" s="166"/>
      <c r="J20" s="34"/>
      <c r="K20" s="176" t="s">
        <v>220</v>
      </c>
      <c r="L20" s="52"/>
      <c r="M20" s="60"/>
      <c r="N20" s="60"/>
      <c r="O20" s="60"/>
      <c r="P20" s="60"/>
      <c r="Q20" s="60"/>
      <c r="R20" s="60"/>
      <c r="S20" s="60"/>
      <c r="T20" s="60"/>
      <c r="U20" s="60"/>
      <c r="V20" s="60"/>
      <c r="W20" s="60"/>
      <c r="X20" s="60"/>
      <c r="Y20" s="60"/>
      <c r="Z20" s="60"/>
      <c r="AA20" s="60"/>
      <c r="AB20" s="162" t="str">
        <f t="shared" si="0"/>
        <v>Erro!</v>
      </c>
    </row>
    <row r="21" spans="1:28" ht="26.1" customHeight="1">
      <c r="A21" s="52"/>
      <c r="B21" s="320">
        <v>11</v>
      </c>
      <c r="C21" s="405" t="s">
        <v>79</v>
      </c>
      <c r="D21" s="406"/>
      <c r="E21" s="406"/>
      <c r="F21" s="407"/>
      <c r="G21" s="166"/>
      <c r="H21" s="166"/>
      <c r="I21" s="166"/>
      <c r="J21" s="34"/>
      <c r="K21" s="176" t="s">
        <v>221</v>
      </c>
      <c r="L21" s="52"/>
      <c r="M21" s="60"/>
      <c r="N21" s="60"/>
      <c r="O21" s="60"/>
      <c r="P21" s="60"/>
      <c r="Q21" s="60"/>
      <c r="R21" s="60"/>
      <c r="S21" s="60"/>
      <c r="T21" s="60"/>
      <c r="U21" s="60"/>
      <c r="V21" s="60"/>
      <c r="W21" s="60"/>
      <c r="X21" s="60"/>
      <c r="Y21" s="60"/>
      <c r="Z21" s="60"/>
      <c r="AA21" s="60"/>
      <c r="AB21" s="162" t="str">
        <f t="shared" si="0"/>
        <v>Erro!</v>
      </c>
    </row>
    <row r="22" spans="1:28" ht="26.1" customHeight="1">
      <c r="A22" s="52"/>
      <c r="B22" s="320">
        <v>12</v>
      </c>
      <c r="C22" s="405" t="s">
        <v>337</v>
      </c>
      <c r="D22" s="406"/>
      <c r="E22" s="406"/>
      <c r="F22" s="407"/>
      <c r="G22" s="166"/>
      <c r="H22" s="166"/>
      <c r="I22" s="166"/>
      <c r="J22" s="34"/>
      <c r="K22" s="176" t="s">
        <v>344</v>
      </c>
      <c r="L22" s="52"/>
      <c r="M22" s="60"/>
      <c r="N22" s="60"/>
      <c r="O22" s="60"/>
      <c r="P22" s="60"/>
      <c r="Q22" s="60"/>
      <c r="R22" s="60"/>
      <c r="S22" s="60"/>
      <c r="T22" s="60"/>
      <c r="U22" s="60"/>
      <c r="V22" s="60"/>
      <c r="W22" s="60"/>
      <c r="X22" s="60"/>
      <c r="Y22" s="60"/>
      <c r="Z22" s="60"/>
      <c r="AA22" s="60"/>
      <c r="AB22" s="162" t="str">
        <f t="shared" si="0"/>
        <v>Erro!</v>
      </c>
    </row>
    <row r="23" spans="1:28">
      <c r="A23" s="52"/>
      <c r="B23" s="289"/>
      <c r="C23" s="330" t="s">
        <v>382</v>
      </c>
      <c r="D23" s="56"/>
      <c r="E23" s="57"/>
      <c r="F23" s="56"/>
      <c r="G23" s="168"/>
      <c r="H23" s="168"/>
      <c r="I23" s="168"/>
      <c r="J23" s="34"/>
      <c r="K23" s="178"/>
      <c r="L23" s="52"/>
      <c r="M23" s="60"/>
      <c r="N23" s="60"/>
      <c r="O23" s="60"/>
      <c r="P23" s="60"/>
      <c r="Q23" s="60"/>
      <c r="R23" s="60"/>
      <c r="S23" s="60"/>
      <c r="T23" s="60"/>
      <c r="U23" s="60"/>
      <c r="V23" s="60"/>
      <c r="W23" s="60"/>
      <c r="X23" s="60"/>
      <c r="Y23" s="60"/>
      <c r="Z23" s="60"/>
      <c r="AA23" s="60"/>
      <c r="AB23" s="162"/>
    </row>
    <row r="24" spans="1:28" ht="26.1" customHeight="1">
      <c r="A24" s="52"/>
      <c r="B24" s="320">
        <v>13</v>
      </c>
      <c r="C24" s="405" t="s">
        <v>73</v>
      </c>
      <c r="D24" s="406"/>
      <c r="E24" s="406"/>
      <c r="F24" s="407"/>
      <c r="G24" s="166"/>
      <c r="H24" s="166"/>
      <c r="I24" s="166"/>
      <c r="J24" s="34"/>
      <c r="K24" s="176" t="s">
        <v>222</v>
      </c>
      <c r="L24" s="52"/>
      <c r="M24" s="60"/>
      <c r="N24" s="60"/>
      <c r="O24" s="60"/>
      <c r="P24" s="60"/>
      <c r="Q24" s="60"/>
      <c r="R24" s="60"/>
      <c r="S24" s="60"/>
      <c r="T24" s="60"/>
      <c r="U24" s="60"/>
      <c r="V24" s="60"/>
      <c r="W24" s="60"/>
      <c r="X24" s="60"/>
      <c r="Y24" s="60"/>
      <c r="Z24" s="60"/>
      <c r="AA24" s="60"/>
      <c r="AB24" s="162" t="str">
        <f t="shared" si="0"/>
        <v>Erro!</v>
      </c>
    </row>
    <row r="25" spans="1:28" ht="26.1" customHeight="1">
      <c r="A25" s="52"/>
      <c r="B25" s="320">
        <v>14</v>
      </c>
      <c r="C25" s="405" t="s">
        <v>290</v>
      </c>
      <c r="D25" s="406"/>
      <c r="E25" s="406"/>
      <c r="F25" s="407"/>
      <c r="G25" s="166"/>
      <c r="H25" s="166"/>
      <c r="I25" s="166"/>
      <c r="J25" s="34"/>
      <c r="K25" s="176" t="s">
        <v>223</v>
      </c>
      <c r="L25" s="52"/>
      <c r="M25" s="60"/>
      <c r="N25" s="60"/>
      <c r="O25" s="60"/>
      <c r="P25" s="60"/>
      <c r="Q25" s="60"/>
      <c r="R25" s="60"/>
      <c r="S25" s="60"/>
      <c r="T25" s="60"/>
      <c r="U25" s="60"/>
      <c r="V25" s="60"/>
      <c r="W25" s="60"/>
      <c r="X25" s="60"/>
      <c r="Y25" s="60"/>
      <c r="Z25" s="60"/>
      <c r="AA25" s="60"/>
      <c r="AB25" s="162" t="str">
        <f t="shared" si="0"/>
        <v>Erro!</v>
      </c>
    </row>
    <row r="26" spans="1:28" ht="26.1" customHeight="1">
      <c r="A26" s="52"/>
      <c r="B26" s="320">
        <v>15</v>
      </c>
      <c r="C26" s="405" t="s">
        <v>74</v>
      </c>
      <c r="D26" s="406"/>
      <c r="E26" s="406"/>
      <c r="F26" s="407"/>
      <c r="G26" s="166"/>
      <c r="H26" s="166"/>
      <c r="I26" s="166"/>
      <c r="J26" s="34"/>
      <c r="K26" s="176" t="s">
        <v>224</v>
      </c>
      <c r="L26" s="52"/>
      <c r="M26" s="60"/>
      <c r="N26" s="60"/>
      <c r="O26" s="60"/>
      <c r="P26" s="60"/>
      <c r="Q26" s="60"/>
      <c r="R26" s="60"/>
      <c r="S26" s="60"/>
      <c r="T26" s="60"/>
      <c r="U26" s="60"/>
      <c r="V26" s="60"/>
      <c r="W26" s="60"/>
      <c r="X26" s="60"/>
      <c r="Y26" s="60"/>
      <c r="Z26" s="60"/>
      <c r="AA26" s="60"/>
      <c r="AB26" s="162" t="str">
        <f t="shared" si="0"/>
        <v>Erro!</v>
      </c>
    </row>
    <row r="27" spans="1:28" ht="26.1" customHeight="1">
      <c r="A27" s="52"/>
      <c r="B27" s="320">
        <v>16</v>
      </c>
      <c r="C27" s="405" t="s">
        <v>75</v>
      </c>
      <c r="D27" s="406"/>
      <c r="E27" s="406"/>
      <c r="F27" s="407"/>
      <c r="G27" s="166"/>
      <c r="H27" s="166"/>
      <c r="I27" s="166"/>
      <c r="J27" s="34"/>
      <c r="K27" s="176" t="s">
        <v>225</v>
      </c>
      <c r="L27" s="52"/>
      <c r="M27" s="60"/>
      <c r="N27" s="60"/>
      <c r="O27" s="60"/>
      <c r="P27" s="60"/>
      <c r="Q27" s="60"/>
      <c r="R27" s="60"/>
      <c r="S27" s="60"/>
      <c r="T27" s="60"/>
      <c r="U27" s="60"/>
      <c r="V27" s="60"/>
      <c r="W27" s="60"/>
      <c r="X27" s="60"/>
      <c r="Y27" s="60"/>
      <c r="Z27" s="60"/>
      <c r="AA27" s="60"/>
      <c r="AB27" s="162" t="str">
        <f t="shared" si="0"/>
        <v>Erro!</v>
      </c>
    </row>
    <row r="28" spans="1:28" ht="145.5" customHeight="1">
      <c r="A28" s="52"/>
      <c r="B28" s="320">
        <v>17</v>
      </c>
      <c r="C28" s="405" t="s">
        <v>381</v>
      </c>
      <c r="D28" s="406"/>
      <c r="E28" s="406"/>
      <c r="F28" s="407"/>
      <c r="G28" s="166"/>
      <c r="H28" s="166"/>
      <c r="I28" s="166"/>
      <c r="J28" s="34"/>
      <c r="K28" s="176" t="s">
        <v>250</v>
      </c>
      <c r="L28" s="52"/>
      <c r="M28" s="60"/>
      <c r="N28" s="60"/>
      <c r="O28" s="60"/>
      <c r="P28" s="60"/>
      <c r="Q28" s="60"/>
      <c r="R28" s="60"/>
      <c r="S28" s="60"/>
      <c r="T28" s="60"/>
      <c r="U28" s="60"/>
      <c r="V28" s="60"/>
      <c r="W28" s="60"/>
      <c r="X28" s="60"/>
      <c r="Y28" s="60"/>
      <c r="Z28" s="60"/>
      <c r="AA28" s="60"/>
      <c r="AB28" s="162" t="str">
        <f t="shared" si="0"/>
        <v>Erro!</v>
      </c>
    </row>
    <row r="29" spans="1:28" ht="30.75" customHeight="1">
      <c r="A29" s="52"/>
      <c r="B29" s="320">
        <v>18</v>
      </c>
      <c r="C29" s="405" t="s">
        <v>349</v>
      </c>
      <c r="D29" s="406"/>
      <c r="E29" s="406"/>
      <c r="F29" s="407"/>
      <c r="G29" s="166"/>
      <c r="H29" s="166"/>
      <c r="I29" s="166"/>
      <c r="J29" s="34"/>
      <c r="K29" s="176" t="s">
        <v>350</v>
      </c>
      <c r="L29" s="52"/>
      <c r="M29" s="60"/>
      <c r="N29" s="60"/>
      <c r="O29" s="60"/>
      <c r="P29" s="60"/>
      <c r="Q29" s="60"/>
      <c r="R29" s="60"/>
      <c r="S29" s="60"/>
      <c r="T29" s="60"/>
      <c r="U29" s="60"/>
      <c r="V29" s="60"/>
      <c r="W29" s="60"/>
      <c r="X29" s="60"/>
      <c r="Y29" s="60"/>
      <c r="Z29" s="60"/>
      <c r="AA29" s="60"/>
      <c r="AB29" s="162" t="str">
        <f t="shared" si="0"/>
        <v>Erro!</v>
      </c>
    </row>
    <row r="30" spans="1:28" ht="30.75" customHeight="1">
      <c r="A30" s="52"/>
      <c r="B30" s="320">
        <v>19</v>
      </c>
      <c r="C30" s="405" t="s">
        <v>325</v>
      </c>
      <c r="D30" s="406"/>
      <c r="E30" s="406"/>
      <c r="F30" s="407"/>
      <c r="G30" s="166"/>
      <c r="H30" s="166"/>
      <c r="I30" s="166"/>
      <c r="J30" s="34"/>
      <c r="K30" s="176" t="s">
        <v>226</v>
      </c>
      <c r="L30" s="52"/>
      <c r="M30" s="60"/>
      <c r="N30" s="60"/>
      <c r="O30" s="60"/>
      <c r="P30" s="60"/>
      <c r="Q30" s="60"/>
      <c r="R30" s="60"/>
      <c r="S30" s="60"/>
      <c r="T30" s="60"/>
      <c r="U30" s="60"/>
      <c r="V30" s="60"/>
      <c r="W30" s="60"/>
      <c r="X30" s="60"/>
      <c r="Y30" s="60"/>
      <c r="Z30" s="60"/>
      <c r="AA30" s="60"/>
      <c r="AB30" s="162" t="str">
        <f t="shared" si="0"/>
        <v>Erro!</v>
      </c>
    </row>
    <row r="31" spans="1:28" ht="30.75" customHeight="1">
      <c r="A31" s="52"/>
      <c r="B31" s="320">
        <v>20</v>
      </c>
      <c r="C31" s="405" t="s">
        <v>326</v>
      </c>
      <c r="D31" s="406"/>
      <c r="E31" s="406"/>
      <c r="F31" s="407"/>
      <c r="G31" s="166"/>
      <c r="H31" s="166"/>
      <c r="I31" s="166"/>
      <c r="J31" s="34"/>
      <c r="K31" s="176" t="s">
        <v>227</v>
      </c>
      <c r="L31" s="52"/>
      <c r="M31" s="60"/>
      <c r="N31" s="60"/>
      <c r="O31" s="60"/>
      <c r="P31" s="60"/>
      <c r="Q31" s="60"/>
      <c r="R31" s="60"/>
      <c r="S31" s="60"/>
      <c r="T31" s="60"/>
      <c r="U31" s="60"/>
      <c r="V31" s="60"/>
      <c r="W31" s="60"/>
      <c r="X31" s="60"/>
      <c r="Y31" s="60"/>
      <c r="Z31" s="60"/>
      <c r="AA31" s="60"/>
      <c r="AB31" s="162" t="str">
        <f t="shared" si="0"/>
        <v>Erro!</v>
      </c>
    </row>
    <row r="32" spans="1:28" ht="30.75" customHeight="1">
      <c r="A32" s="52"/>
      <c r="B32" s="321">
        <v>21</v>
      </c>
      <c r="C32" s="414" t="s">
        <v>77</v>
      </c>
      <c r="D32" s="415"/>
      <c r="E32" s="415"/>
      <c r="F32" s="416"/>
      <c r="G32" s="307"/>
      <c r="H32" s="307"/>
      <c r="I32" s="307"/>
      <c r="J32" s="308"/>
      <c r="K32" s="309" t="s">
        <v>369</v>
      </c>
      <c r="L32" s="52"/>
      <c r="M32" s="60"/>
      <c r="N32" s="60"/>
      <c r="O32" s="60"/>
      <c r="P32" s="60"/>
      <c r="Q32" s="60"/>
      <c r="R32" s="60"/>
      <c r="S32" s="60"/>
      <c r="T32" s="60"/>
      <c r="U32" s="60"/>
      <c r="V32" s="60"/>
      <c r="W32" s="60"/>
      <c r="X32" s="60"/>
      <c r="Y32" s="60"/>
      <c r="Z32" s="60"/>
      <c r="AA32" s="60"/>
      <c r="AB32" s="162" t="str">
        <f t="shared" si="0"/>
        <v>Erro!</v>
      </c>
    </row>
    <row r="33" spans="1:28" ht="57.75" customHeight="1">
      <c r="A33" s="52"/>
      <c r="B33" s="322">
        <v>22</v>
      </c>
      <c r="C33" s="405" t="s">
        <v>370</v>
      </c>
      <c r="D33" s="406"/>
      <c r="E33" s="406"/>
      <c r="F33" s="407"/>
      <c r="G33" s="166"/>
      <c r="H33" s="166"/>
      <c r="I33" s="166"/>
      <c r="J33" s="34"/>
      <c r="K33" s="309" t="s">
        <v>369</v>
      </c>
      <c r="L33" s="52"/>
      <c r="M33" s="60"/>
      <c r="N33" s="60"/>
      <c r="O33" s="60"/>
      <c r="P33" s="60"/>
      <c r="Q33" s="60"/>
      <c r="R33" s="60"/>
      <c r="S33" s="60"/>
      <c r="T33" s="60"/>
      <c r="U33" s="60"/>
      <c r="V33" s="60"/>
      <c r="W33" s="60"/>
      <c r="X33" s="60"/>
      <c r="Y33" s="60"/>
      <c r="Z33" s="60"/>
      <c r="AA33" s="60"/>
      <c r="AB33" s="162" t="str">
        <f t="shared" ref="AB33" si="1">+IF(COUNTIFS(G33:I33,"X")&lt;&gt;1,"Erro!","")</f>
        <v>Erro!</v>
      </c>
    </row>
    <row r="34" spans="1:28" ht="90" customHeight="1">
      <c r="A34" s="52"/>
      <c r="B34" s="322">
        <v>23</v>
      </c>
      <c r="C34" s="405" t="s">
        <v>348</v>
      </c>
      <c r="D34" s="406"/>
      <c r="E34" s="406"/>
      <c r="F34" s="407"/>
      <c r="G34" s="166"/>
      <c r="H34" s="166"/>
      <c r="I34" s="166"/>
      <c r="J34" s="34"/>
      <c r="K34" s="318" t="s">
        <v>375</v>
      </c>
      <c r="L34" s="52"/>
      <c r="M34" s="60"/>
      <c r="N34" s="60"/>
      <c r="O34" s="310"/>
      <c r="P34" s="60"/>
      <c r="Q34" s="60"/>
      <c r="R34" s="60"/>
      <c r="S34" s="60"/>
      <c r="T34" s="60"/>
      <c r="U34" s="60"/>
      <c r="V34" s="60"/>
      <c r="W34" s="60"/>
      <c r="X34" s="60"/>
      <c r="Y34" s="60"/>
      <c r="Z34" s="60"/>
      <c r="AA34" s="60"/>
      <c r="AB34" s="162" t="str">
        <f t="shared" si="0"/>
        <v>Erro!</v>
      </c>
    </row>
    <row r="35" spans="1:28">
      <c r="A35" s="52"/>
      <c r="B35" s="289"/>
      <c r="C35" s="56" t="s">
        <v>76</v>
      </c>
      <c r="D35" s="56"/>
      <c r="E35" s="57"/>
      <c r="F35" s="56"/>
      <c r="G35" s="168"/>
      <c r="H35" s="168"/>
      <c r="I35" s="168"/>
      <c r="J35" s="34"/>
      <c r="K35" s="178" t="s">
        <v>228</v>
      </c>
      <c r="L35" s="52"/>
      <c r="M35" s="60"/>
      <c r="N35" s="60"/>
      <c r="O35" s="60"/>
      <c r="P35" s="60"/>
      <c r="Q35" s="60"/>
      <c r="R35" s="60"/>
      <c r="S35" s="60"/>
      <c r="T35" s="60"/>
      <c r="U35" s="60"/>
      <c r="V35" s="60"/>
      <c r="W35" s="60"/>
      <c r="X35" s="60"/>
      <c r="Y35" s="60"/>
      <c r="Z35" s="60"/>
      <c r="AA35" s="60"/>
      <c r="AB35" s="162"/>
    </row>
    <row r="36" spans="1:28" ht="83.1" customHeight="1">
      <c r="A36" s="52"/>
      <c r="B36" s="323">
        <v>24</v>
      </c>
      <c r="C36" s="411" t="s">
        <v>371</v>
      </c>
      <c r="D36" s="412"/>
      <c r="E36" s="412"/>
      <c r="F36" s="413"/>
      <c r="G36" s="311"/>
      <c r="H36" s="311"/>
      <c r="I36" s="311"/>
      <c r="J36" s="312"/>
      <c r="K36" s="313" t="s">
        <v>372</v>
      </c>
      <c r="L36" s="52"/>
      <c r="M36" s="60"/>
      <c r="N36" s="60"/>
      <c r="O36" s="60"/>
      <c r="P36" s="60"/>
      <c r="Q36" s="60"/>
      <c r="R36" s="60"/>
      <c r="S36" s="60"/>
      <c r="T36" s="60"/>
      <c r="U36" s="60"/>
      <c r="V36" s="60"/>
      <c r="W36" s="60"/>
      <c r="X36" s="60"/>
      <c r="Y36" s="60"/>
      <c r="Z36" s="60"/>
      <c r="AA36" s="60"/>
      <c r="AB36" s="162" t="str">
        <f t="shared" si="0"/>
        <v>Erro!</v>
      </c>
    </row>
    <row r="37" spans="1:28">
      <c r="A37" s="52"/>
      <c r="B37" s="289"/>
      <c r="C37" s="56" t="s">
        <v>351</v>
      </c>
      <c r="D37" s="56"/>
      <c r="E37" s="57"/>
      <c r="F37" s="56"/>
      <c r="G37" s="168"/>
      <c r="H37" s="168"/>
      <c r="I37" s="168"/>
      <c r="J37" s="34"/>
      <c r="K37" s="178" t="s">
        <v>228</v>
      </c>
      <c r="L37" s="52"/>
      <c r="M37" s="60"/>
      <c r="N37" s="60"/>
      <c r="O37" s="60"/>
      <c r="P37" s="60"/>
      <c r="Q37" s="60"/>
      <c r="R37" s="60"/>
      <c r="S37" s="60"/>
      <c r="T37" s="60"/>
      <c r="U37" s="60"/>
      <c r="V37" s="60"/>
      <c r="W37" s="60"/>
      <c r="X37" s="60"/>
      <c r="Y37" s="60"/>
      <c r="Z37" s="60"/>
      <c r="AA37" s="60"/>
      <c r="AB37" s="162"/>
    </row>
    <row r="38" spans="1:28" ht="40.5" customHeight="1">
      <c r="A38" s="52"/>
      <c r="B38" s="320">
        <v>25</v>
      </c>
      <c r="C38" s="405" t="s">
        <v>327</v>
      </c>
      <c r="D38" s="406"/>
      <c r="E38" s="406"/>
      <c r="F38" s="407"/>
      <c r="G38" s="165"/>
      <c r="H38" s="165"/>
      <c r="I38" s="165"/>
      <c r="J38" s="34"/>
      <c r="K38" s="288" t="s">
        <v>376</v>
      </c>
      <c r="L38" s="52"/>
      <c r="M38" s="60"/>
      <c r="N38" s="60"/>
      <c r="O38" s="60"/>
      <c r="P38" s="60"/>
      <c r="Q38" s="60"/>
      <c r="R38" s="60"/>
      <c r="S38" s="60"/>
      <c r="T38" s="60"/>
      <c r="U38" s="60"/>
      <c r="V38" s="60"/>
      <c r="W38" s="60"/>
      <c r="X38" s="60"/>
      <c r="Y38" s="60"/>
      <c r="Z38" s="60"/>
      <c r="AA38" s="60"/>
      <c r="AB38" s="162" t="str">
        <f t="shared" si="0"/>
        <v>Erro!</v>
      </c>
    </row>
    <row r="39" spans="1:28" ht="40.5" customHeight="1">
      <c r="A39" s="52"/>
      <c r="B39" s="320">
        <v>26</v>
      </c>
      <c r="C39" s="405" t="s">
        <v>80</v>
      </c>
      <c r="D39" s="406"/>
      <c r="E39" s="406"/>
      <c r="F39" s="407"/>
      <c r="G39" s="166"/>
      <c r="H39" s="166"/>
      <c r="I39" s="166"/>
      <c r="J39" s="34"/>
      <c r="K39" s="176" t="s">
        <v>373</v>
      </c>
      <c r="L39" s="52"/>
      <c r="M39" s="60"/>
      <c r="N39" s="60"/>
      <c r="O39" s="60"/>
      <c r="P39" s="60"/>
      <c r="Q39" s="60"/>
      <c r="R39" s="60"/>
      <c r="S39" s="60"/>
      <c r="T39" s="60"/>
      <c r="U39" s="60"/>
      <c r="V39" s="60"/>
      <c r="W39" s="60"/>
      <c r="X39" s="60"/>
      <c r="Y39" s="60"/>
      <c r="Z39" s="60"/>
      <c r="AA39" s="60"/>
      <c r="AB39" s="162" t="str">
        <f t="shared" si="0"/>
        <v>Erro!</v>
      </c>
    </row>
    <row r="40" spans="1:28" ht="27" customHeight="1">
      <c r="A40" s="52"/>
      <c r="B40" s="320">
        <v>27</v>
      </c>
      <c r="C40" s="405" t="s">
        <v>328</v>
      </c>
      <c r="D40" s="406"/>
      <c r="E40" s="406"/>
      <c r="F40" s="407"/>
      <c r="G40" s="166"/>
      <c r="H40" s="166"/>
      <c r="I40" s="166"/>
      <c r="J40" s="34"/>
      <c r="K40" s="176" t="s">
        <v>334</v>
      </c>
      <c r="L40" s="52"/>
      <c r="M40" s="60"/>
      <c r="N40" s="60"/>
      <c r="O40" s="60"/>
      <c r="P40" s="60"/>
      <c r="Q40" s="60"/>
      <c r="R40" s="60"/>
      <c r="S40" s="60"/>
      <c r="T40" s="60"/>
      <c r="U40" s="60"/>
      <c r="V40" s="60"/>
      <c r="W40" s="60"/>
      <c r="X40" s="60"/>
      <c r="Y40" s="60"/>
      <c r="Z40" s="60"/>
      <c r="AA40" s="60"/>
      <c r="AB40" s="162" t="str">
        <f t="shared" si="0"/>
        <v>Erro!</v>
      </c>
    </row>
    <row r="41" spans="1:28" ht="31.5" customHeight="1">
      <c r="A41" s="52"/>
      <c r="B41" s="320">
        <v>28</v>
      </c>
      <c r="C41" s="405" t="s">
        <v>81</v>
      </c>
      <c r="D41" s="406"/>
      <c r="E41" s="406"/>
      <c r="F41" s="407"/>
      <c r="G41" s="166"/>
      <c r="H41" s="166"/>
      <c r="I41" s="166"/>
      <c r="J41" s="34"/>
      <c r="K41" s="176" t="s">
        <v>229</v>
      </c>
      <c r="L41" s="52"/>
      <c r="M41" s="60"/>
      <c r="N41" s="60"/>
      <c r="O41" s="60"/>
      <c r="P41" s="60"/>
      <c r="Q41" s="60"/>
      <c r="R41" s="60"/>
      <c r="S41" s="60"/>
      <c r="T41" s="60"/>
      <c r="U41" s="60"/>
      <c r="V41" s="60"/>
      <c r="W41" s="60"/>
      <c r="X41" s="60"/>
      <c r="Y41" s="60"/>
      <c r="Z41" s="60"/>
      <c r="AA41" s="60"/>
      <c r="AB41" s="162" t="str">
        <f t="shared" si="0"/>
        <v>Erro!</v>
      </c>
    </row>
    <row r="42" spans="1:28" ht="59.1" customHeight="1">
      <c r="A42" s="52"/>
      <c r="B42" s="320">
        <v>29</v>
      </c>
      <c r="C42" s="405" t="s">
        <v>329</v>
      </c>
      <c r="D42" s="406"/>
      <c r="E42" s="406"/>
      <c r="F42" s="407"/>
      <c r="G42" s="314"/>
      <c r="H42" s="314"/>
      <c r="I42" s="314"/>
      <c r="J42" s="315"/>
      <c r="K42" s="176" t="s">
        <v>377</v>
      </c>
      <c r="L42" s="52"/>
      <c r="M42" s="60"/>
      <c r="N42" s="60"/>
      <c r="O42" s="60"/>
      <c r="P42" s="60"/>
      <c r="Q42" s="60"/>
      <c r="R42" s="60"/>
      <c r="S42" s="60"/>
      <c r="T42" s="60"/>
      <c r="U42" s="60"/>
      <c r="V42" s="60"/>
      <c r="W42" s="60"/>
      <c r="X42" s="60"/>
      <c r="Y42" s="60"/>
      <c r="Z42" s="60"/>
      <c r="AA42" s="60"/>
      <c r="AB42" s="162" t="str">
        <f t="shared" si="0"/>
        <v>Erro!</v>
      </c>
    </row>
    <row r="43" spans="1:28" ht="48" customHeight="1">
      <c r="A43" s="52"/>
      <c r="B43" s="324">
        <v>30</v>
      </c>
      <c r="C43" s="408" t="s">
        <v>82</v>
      </c>
      <c r="D43" s="409"/>
      <c r="E43" s="409"/>
      <c r="F43" s="410"/>
      <c r="G43" s="316"/>
      <c r="H43" s="316"/>
      <c r="I43" s="316"/>
      <c r="J43" s="33"/>
      <c r="K43" s="317" t="s">
        <v>374</v>
      </c>
      <c r="L43" s="52"/>
      <c r="M43" s="60"/>
      <c r="N43" s="60"/>
      <c r="O43" s="60"/>
      <c r="P43" s="60"/>
      <c r="Q43" s="60"/>
      <c r="R43" s="60"/>
      <c r="S43" s="60"/>
      <c r="T43" s="60"/>
      <c r="U43" s="60"/>
      <c r="V43" s="60"/>
      <c r="W43" s="60"/>
      <c r="X43" s="60"/>
      <c r="Y43" s="60"/>
      <c r="Z43" s="60"/>
      <c r="AA43" s="60"/>
      <c r="AB43" s="162" t="str">
        <f t="shared" si="0"/>
        <v>Erro!</v>
      </c>
    </row>
    <row r="44" spans="1:28" ht="27" customHeight="1">
      <c r="A44" s="52"/>
      <c r="B44" s="320">
        <v>31</v>
      </c>
      <c r="C44" s="405" t="s">
        <v>347</v>
      </c>
      <c r="D44" s="406"/>
      <c r="E44" s="406"/>
      <c r="F44" s="407"/>
      <c r="G44" s="166"/>
      <c r="H44" s="166"/>
      <c r="I44" s="166"/>
      <c r="J44" s="34"/>
      <c r="K44" s="318" t="s">
        <v>346</v>
      </c>
      <c r="L44" s="52"/>
      <c r="M44" s="60"/>
      <c r="N44" s="60"/>
      <c r="O44" s="60"/>
      <c r="P44" s="60"/>
      <c r="Q44" s="60"/>
      <c r="R44" s="60"/>
      <c r="S44" s="60"/>
      <c r="T44" s="60"/>
      <c r="U44" s="60"/>
      <c r="V44" s="60"/>
      <c r="W44" s="60"/>
      <c r="X44" s="60"/>
      <c r="Y44" s="60"/>
      <c r="Z44" s="60"/>
      <c r="AA44" s="60"/>
      <c r="AB44" s="162" t="str">
        <f t="shared" si="0"/>
        <v>Erro!</v>
      </c>
    </row>
    <row r="45" spans="1:28" ht="30" customHeight="1">
      <c r="A45" s="52"/>
      <c r="B45" s="325">
        <v>32</v>
      </c>
      <c r="C45" s="405" t="s">
        <v>341</v>
      </c>
      <c r="D45" s="406"/>
      <c r="E45" s="406"/>
      <c r="F45" s="407"/>
      <c r="G45" s="167"/>
      <c r="H45" s="167"/>
      <c r="I45" s="167"/>
      <c r="J45" s="34"/>
      <c r="K45" s="177" t="s">
        <v>338</v>
      </c>
      <c r="L45" s="52"/>
      <c r="M45" s="60"/>
      <c r="N45" s="60"/>
      <c r="O45" s="60"/>
      <c r="P45" s="60"/>
      <c r="Q45" s="60"/>
      <c r="R45" s="60"/>
      <c r="S45" s="60"/>
      <c r="T45" s="60"/>
      <c r="U45" s="60"/>
      <c r="V45" s="60"/>
      <c r="W45" s="60"/>
      <c r="X45" s="60"/>
      <c r="Y45" s="60"/>
      <c r="Z45" s="60"/>
      <c r="AA45" s="60"/>
      <c r="AB45" s="162" t="str">
        <f t="shared" si="0"/>
        <v>Erro!</v>
      </c>
    </row>
    <row r="46" spans="1:28">
      <c r="A46" s="52"/>
      <c r="B46" s="326"/>
      <c r="C46" s="52"/>
      <c r="D46" s="52"/>
      <c r="E46" s="52"/>
      <c r="F46" s="52"/>
      <c r="G46" s="52"/>
      <c r="H46" s="52"/>
      <c r="I46" s="52"/>
      <c r="J46" s="52"/>
      <c r="K46" s="52"/>
      <c r="L46" s="52"/>
      <c r="M46" s="59"/>
      <c r="N46" s="59"/>
      <c r="O46" s="59"/>
      <c r="P46" s="59"/>
      <c r="Q46" s="59"/>
      <c r="R46" s="59"/>
      <c r="S46" s="59"/>
      <c r="T46" s="59"/>
      <c r="U46" s="59"/>
      <c r="V46" s="59"/>
      <c r="W46" s="59"/>
      <c r="X46" s="59"/>
      <c r="Y46" s="59"/>
      <c r="Z46" s="59"/>
      <c r="AA46" s="59"/>
      <c r="AB46" s="164"/>
    </row>
  </sheetData>
  <sheetProtection algorithmName="SHA-512" hashValue="G3CSWd1QUOIAb4gRPiIj2e5K6Lb0Tl3GgtL1e7JRasEZPahlTqssB02rAetzdzyiyX68gvJ1ag+viJCILKF7hg==" saltValue="z58P+smOrA+AO1JAUuOx3A==" spinCount="100000" sheet="1" selectLockedCells="1"/>
  <mergeCells count="40">
    <mergeCell ref="C13:F13"/>
    <mergeCell ref="C14:F14"/>
    <mergeCell ref="C15:F15"/>
    <mergeCell ref="C16:F16"/>
    <mergeCell ref="C17:F17"/>
    <mergeCell ref="G7:I7"/>
    <mergeCell ref="K7:K8"/>
    <mergeCell ref="C9:F9"/>
    <mergeCell ref="C11:F11"/>
    <mergeCell ref="C12:F12"/>
    <mergeCell ref="B7:F8"/>
    <mergeCell ref="C43:F43"/>
    <mergeCell ref="C44:F44"/>
    <mergeCell ref="C45:F45"/>
    <mergeCell ref="C30:F30"/>
    <mergeCell ref="C31:F31"/>
    <mergeCell ref="C34:F34"/>
    <mergeCell ref="C36:F36"/>
    <mergeCell ref="C38:F38"/>
    <mergeCell ref="C39:F39"/>
    <mergeCell ref="C40:F40"/>
    <mergeCell ref="C41:F41"/>
    <mergeCell ref="C33:F33"/>
    <mergeCell ref="C32:F32"/>
    <mergeCell ref="B1:K1"/>
    <mergeCell ref="B2:K2"/>
    <mergeCell ref="B3:K3"/>
    <mergeCell ref="B4:K4"/>
    <mergeCell ref="C42:F42"/>
    <mergeCell ref="C29:F29"/>
    <mergeCell ref="C19:F19"/>
    <mergeCell ref="C20:F20"/>
    <mergeCell ref="C21:F21"/>
    <mergeCell ref="C22:F22"/>
    <mergeCell ref="C24:F24"/>
    <mergeCell ref="C25:F25"/>
    <mergeCell ref="C26:F26"/>
    <mergeCell ref="C27:F27"/>
    <mergeCell ref="C28:F28"/>
    <mergeCell ref="C18:F18"/>
  </mergeCells>
  <conditionalFormatting sqref="B15:B16 B23 B35:B41 B43:B45">
    <cfRule type="expression" dxfId="14" priority="25">
      <formula>AB15="Erro!!"</formula>
    </cfRule>
  </conditionalFormatting>
  <conditionalFormatting sqref="G35:H45 G15:H16 G23:H23">
    <cfRule type="expression" dxfId="13" priority="24">
      <formula>$I15="X"</formula>
    </cfRule>
  </conditionalFormatting>
  <conditionalFormatting sqref="B11:B14">
    <cfRule type="expression" dxfId="12" priority="15">
      <formula>AB11="Erro!!"</formula>
    </cfRule>
  </conditionalFormatting>
  <conditionalFormatting sqref="G11:H14">
    <cfRule type="expression" dxfId="11" priority="14">
      <formula>$I11="X"</formula>
    </cfRule>
  </conditionalFormatting>
  <conditionalFormatting sqref="B17">
    <cfRule type="expression" dxfId="10" priority="13">
      <formula>AB17="Erro!!"</formula>
    </cfRule>
  </conditionalFormatting>
  <conditionalFormatting sqref="G17:H17">
    <cfRule type="expression" dxfId="9" priority="12">
      <formula>$I17="X"</formula>
    </cfRule>
  </conditionalFormatting>
  <conditionalFormatting sqref="B18:B22">
    <cfRule type="expression" dxfId="8" priority="11">
      <formula>AB18="Erro!!"</formula>
    </cfRule>
  </conditionalFormatting>
  <conditionalFormatting sqref="G18:H22">
    <cfRule type="expression" dxfId="7" priority="10">
      <formula>$I18="X"</formula>
    </cfRule>
  </conditionalFormatting>
  <conditionalFormatting sqref="B24:B28">
    <cfRule type="expression" dxfId="6" priority="9">
      <formula>AB24="Erro!!"</formula>
    </cfRule>
  </conditionalFormatting>
  <conditionalFormatting sqref="G24:H28">
    <cfRule type="expression" dxfId="5" priority="8">
      <formula>$I24="X"</formula>
    </cfRule>
  </conditionalFormatting>
  <conditionalFormatting sqref="B33:B34">
    <cfRule type="expression" dxfId="4" priority="5">
      <formula>AB33="Erro!!"</formula>
    </cfRule>
  </conditionalFormatting>
  <conditionalFormatting sqref="G33:H34">
    <cfRule type="expression" dxfId="3" priority="4">
      <formula>$I33="X"</formula>
    </cfRule>
  </conditionalFormatting>
  <conditionalFormatting sqref="B29:B32">
    <cfRule type="expression" dxfId="2" priority="3">
      <formula>AB29="Erro!!"</formula>
    </cfRule>
  </conditionalFormatting>
  <conditionalFormatting sqref="G29:H32">
    <cfRule type="expression" dxfId="1" priority="2">
      <formula>$I29="X"</formula>
    </cfRule>
  </conditionalFormatting>
  <conditionalFormatting sqref="B42">
    <cfRule type="expression" dxfId="0" priority="1">
      <formula>AB42="Erro!!"</formula>
    </cfRule>
  </conditionalFormatting>
  <dataValidations count="1">
    <dataValidation type="list" allowBlank="1" showInputMessage="1" showErrorMessage="1" sqref="G24:I45 G11:I22" xr:uid="{00000000-0002-0000-0100-000000000000}">
      <formula1>"X"</formula1>
    </dataValidation>
  </dataValidations>
  <printOptions horizontalCentered="1"/>
  <pageMargins left="0.45" right="0.45" top="1" bottom="0.5" header="0.3" footer="0.3"/>
  <pageSetup paperSize="9" scale="59" fitToHeight="0" orientation="portrait" r:id="rId1"/>
  <headerFooter>
    <oddHeader xml:space="preserve">&amp;L    &amp;G&amp;CFORMULÁRIO DE CANDIDATURA
Decreto-Lei n.º 16/2016, de 9 de março
Portaria n.º 344/2016, de 30 de dezembro
Controlo Documental&amp;R  &amp;G&amp;    </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BB113"/>
  <sheetViews>
    <sheetView showGridLines="0" zoomScaleNormal="100" workbookViewId="0">
      <selection activeCell="C13" sqref="C13"/>
    </sheetView>
  </sheetViews>
  <sheetFormatPr defaultColWidth="9.140625" defaultRowHeight="14.25" customHeight="1"/>
  <cols>
    <col min="1" max="1" width="5.42578125" style="3" customWidth="1"/>
    <col min="2" max="2" width="4.85546875" style="11" customWidth="1"/>
    <col min="3" max="3" width="40.7109375" style="11" customWidth="1"/>
    <col min="4" max="4" width="13.42578125" style="11" customWidth="1"/>
    <col min="5" max="5" width="45.140625" style="11" customWidth="1"/>
    <col min="6" max="6" width="9.140625" style="11" customWidth="1"/>
    <col min="7" max="8" width="9.140625" style="3"/>
    <col min="9" max="9" width="49.140625" style="3" customWidth="1"/>
    <col min="10" max="10" width="10" style="3" customWidth="1"/>
    <col min="11" max="11" width="43.28515625" style="3" customWidth="1"/>
    <col min="12" max="12" width="37.5703125" style="3" customWidth="1"/>
    <col min="13" max="23" width="10" style="3" customWidth="1"/>
    <col min="24" max="16384" width="9.140625" style="3"/>
  </cols>
  <sheetData>
    <row r="1" spans="1:12" ht="14.25" customHeight="1">
      <c r="A1" s="11" t="s">
        <v>17</v>
      </c>
      <c r="D1" s="11">
        <f>+COUNTA(Orçamento!$C$11:$C$27)-1</f>
        <v>5</v>
      </c>
    </row>
    <row r="2" spans="1:12" ht="14.25" customHeight="1">
      <c r="A2" s="186" t="s">
        <v>231</v>
      </c>
    </row>
    <row r="3" spans="1:12" ht="14.25" customHeight="1">
      <c r="B3" s="12"/>
      <c r="C3" s="12" t="s">
        <v>44</v>
      </c>
      <c r="D3" s="12"/>
      <c r="E3" s="13"/>
      <c r="F3" s="13"/>
      <c r="H3" s="12" t="s">
        <v>87</v>
      </c>
      <c r="I3" s="12"/>
      <c r="K3" s="12" t="s">
        <v>161</v>
      </c>
      <c r="L3" s="12"/>
    </row>
    <row r="4" spans="1:12" ht="14.25" customHeight="1">
      <c r="B4" s="11">
        <v>1</v>
      </c>
      <c r="C4" s="11" t="s">
        <v>309</v>
      </c>
      <c r="E4" s="208"/>
      <c r="I4" s="3" t="s">
        <v>88</v>
      </c>
      <c r="L4" s="11" t="s">
        <v>40</v>
      </c>
    </row>
    <row r="5" spans="1:12" ht="14.25" customHeight="1">
      <c r="B5" s="11">
        <v>2</v>
      </c>
      <c r="C5" s="11" t="s">
        <v>310</v>
      </c>
      <c r="E5" s="208"/>
      <c r="I5" s="3" t="s">
        <v>89</v>
      </c>
      <c r="L5" s="3" t="s">
        <v>194</v>
      </c>
    </row>
    <row r="6" spans="1:12" ht="14.25" customHeight="1">
      <c r="B6" s="11">
        <v>3</v>
      </c>
      <c r="C6" s="11" t="s">
        <v>260</v>
      </c>
      <c r="E6" s="208"/>
      <c r="L6" s="3" t="s">
        <v>188</v>
      </c>
    </row>
    <row r="7" spans="1:12" ht="14.25" customHeight="1">
      <c r="B7" s="11">
        <v>4</v>
      </c>
      <c r="C7" s="11" t="s">
        <v>261</v>
      </c>
      <c r="E7" s="208"/>
      <c r="L7" s="3" t="s">
        <v>189</v>
      </c>
    </row>
    <row r="8" spans="1:12" ht="14.25" customHeight="1">
      <c r="B8" s="11">
        <v>5</v>
      </c>
      <c r="C8" s="11" t="s">
        <v>262</v>
      </c>
      <c r="E8" s="208"/>
      <c r="L8" s="3" t="s">
        <v>190</v>
      </c>
    </row>
    <row r="9" spans="1:12" ht="14.25" customHeight="1">
      <c r="B9" s="11">
        <v>6</v>
      </c>
      <c r="C9" s="11" t="s">
        <v>263</v>
      </c>
      <c r="L9" s="3" t="s">
        <v>191</v>
      </c>
    </row>
    <row r="10" spans="1:12" ht="14.25" customHeight="1">
      <c r="B10" s="11">
        <v>7</v>
      </c>
      <c r="C10" s="11" t="s">
        <v>264</v>
      </c>
      <c r="L10" s="3" t="s">
        <v>192</v>
      </c>
    </row>
    <row r="11" spans="1:12" ht="14.25" customHeight="1">
      <c r="B11" s="11">
        <v>8</v>
      </c>
      <c r="C11" s="3" t="s">
        <v>311</v>
      </c>
      <c r="L11" s="3" t="s">
        <v>193</v>
      </c>
    </row>
    <row r="12" spans="1:12" ht="14.25" customHeight="1">
      <c r="B12" s="11">
        <v>9</v>
      </c>
      <c r="C12" s="11" t="s">
        <v>331</v>
      </c>
    </row>
    <row r="13" spans="1:12" ht="14.25" customHeight="1">
      <c r="B13" s="11">
        <v>10</v>
      </c>
      <c r="C13" s="11" t="s">
        <v>332</v>
      </c>
    </row>
    <row r="15" spans="1:12" ht="14.25" customHeight="1">
      <c r="C15" s="3"/>
    </row>
    <row r="17" spans="2:54" ht="14.25" customHeight="1">
      <c r="C17" s="3"/>
      <c r="L17" s="3" t="s">
        <v>68</v>
      </c>
    </row>
    <row r="18" spans="2:54" ht="14.25" customHeight="1">
      <c r="L18" s="3" t="s">
        <v>69</v>
      </c>
    </row>
    <row r="19" spans="2:54" ht="14.25" customHeight="1">
      <c r="H19" s="12" t="s">
        <v>96</v>
      </c>
      <c r="I19" s="12"/>
      <c r="J19" s="12" t="s">
        <v>183</v>
      </c>
    </row>
    <row r="20" spans="2:54" ht="14.25" customHeight="1">
      <c r="C20" s="211" t="s">
        <v>259</v>
      </c>
      <c r="I20" s="11" t="s">
        <v>40</v>
      </c>
    </row>
    <row r="21" spans="2:54" ht="14.25" customHeight="1">
      <c r="B21" s="12"/>
      <c r="C21" s="12" t="s">
        <v>197</v>
      </c>
      <c r="D21" s="12"/>
      <c r="E21" s="13"/>
      <c r="F21" s="13"/>
      <c r="G21" s="4"/>
      <c r="I21" s="95" t="s">
        <v>97</v>
      </c>
      <c r="J21" s="3" t="s">
        <v>182</v>
      </c>
      <c r="L21" s="266">
        <v>1</v>
      </c>
    </row>
    <row r="22" spans="2:54" ht="14.25" customHeight="1">
      <c r="C22" s="14" t="s">
        <v>40</v>
      </c>
      <c r="D22" s="14"/>
      <c r="E22" s="15" t="s">
        <v>46</v>
      </c>
      <c r="F22" s="16"/>
      <c r="G22" s="4"/>
      <c r="I22" s="95" t="s">
        <v>98</v>
      </c>
      <c r="J22" s="3" t="s">
        <v>182</v>
      </c>
      <c r="K22" s="5"/>
      <c r="L22" s="267">
        <v>2</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row>
    <row r="23" spans="2:54" ht="14.25" customHeight="1">
      <c r="B23" s="17"/>
      <c r="C23" s="18" t="s">
        <v>18</v>
      </c>
      <c r="D23" s="19" t="s">
        <v>46</v>
      </c>
      <c r="E23" s="11" t="s">
        <v>40</v>
      </c>
      <c r="F23" s="20"/>
      <c r="G23" s="4"/>
      <c r="I23" s="95" t="s">
        <v>99</v>
      </c>
      <c r="J23" s="3" t="s">
        <v>182</v>
      </c>
      <c r="K23" s="8"/>
      <c r="L23" s="267">
        <v>3</v>
      </c>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row>
    <row r="24" spans="2:54" ht="14.25" customHeight="1">
      <c r="B24" s="21"/>
      <c r="C24" s="18" t="s">
        <v>19</v>
      </c>
      <c r="D24" s="19" t="s">
        <v>47</v>
      </c>
      <c r="E24" s="22" t="s">
        <v>22</v>
      </c>
      <c r="F24" s="20"/>
      <c r="G24" s="4"/>
      <c r="I24" s="95" t="s">
        <v>100</v>
      </c>
      <c r="J24" s="3" t="s">
        <v>182</v>
      </c>
      <c r="K24" s="6"/>
      <c r="L24" s="268">
        <v>4</v>
      </c>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9"/>
    </row>
    <row r="25" spans="2:54" ht="14.25" customHeight="1">
      <c r="B25" s="17"/>
      <c r="C25" s="18" t="s">
        <v>20</v>
      </c>
      <c r="D25" s="19" t="s">
        <v>48</v>
      </c>
      <c r="E25" s="22" t="s">
        <v>24</v>
      </c>
      <c r="F25" s="20"/>
      <c r="G25" s="4"/>
      <c r="I25" s="95" t="s">
        <v>101</v>
      </c>
      <c r="J25" s="3" t="s">
        <v>182</v>
      </c>
      <c r="K25" s="9"/>
      <c r="L25" s="268">
        <v>5</v>
      </c>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row>
    <row r="26" spans="2:54" ht="14.25" customHeight="1">
      <c r="B26" s="21"/>
      <c r="C26" s="18" t="s">
        <v>21</v>
      </c>
      <c r="D26" s="19" t="s">
        <v>49</v>
      </c>
      <c r="E26" s="22" t="s">
        <v>25</v>
      </c>
      <c r="F26" s="20"/>
      <c r="G26" s="22"/>
      <c r="I26" s="95" t="s">
        <v>102</v>
      </c>
      <c r="J26" s="3" t="s">
        <v>182</v>
      </c>
      <c r="K26" s="6"/>
      <c r="L26" s="268">
        <v>6</v>
      </c>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9"/>
    </row>
    <row r="27" spans="2:54" ht="14.25" customHeight="1">
      <c r="B27" s="17"/>
      <c r="C27" s="23"/>
      <c r="D27" s="17"/>
      <c r="E27" s="22" t="s">
        <v>26</v>
      </c>
      <c r="F27" s="20"/>
      <c r="G27" s="22"/>
      <c r="I27" s="95" t="s">
        <v>103</v>
      </c>
      <c r="J27" s="3" t="s">
        <v>182</v>
      </c>
      <c r="K27" s="9"/>
      <c r="L27" s="268">
        <v>7</v>
      </c>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row>
    <row r="28" spans="2:54" ht="14.25" customHeight="1">
      <c r="B28" s="21"/>
      <c r="C28" s="23"/>
      <c r="D28" s="21"/>
      <c r="E28" s="22" t="s">
        <v>27</v>
      </c>
      <c r="F28" s="20"/>
      <c r="G28" s="4"/>
      <c r="I28" s="95" t="s">
        <v>104</v>
      </c>
      <c r="J28" s="3" t="s">
        <v>182</v>
      </c>
      <c r="K28" s="6"/>
      <c r="L28" s="268">
        <v>8</v>
      </c>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9"/>
    </row>
    <row r="29" spans="2:54" ht="14.25" customHeight="1">
      <c r="B29" s="17"/>
      <c r="C29" s="23"/>
      <c r="D29" s="17"/>
      <c r="E29" s="15" t="s">
        <v>47</v>
      </c>
      <c r="F29" s="16"/>
      <c r="G29" s="10" t="s">
        <v>23</v>
      </c>
      <c r="I29" s="95" t="s">
        <v>105</v>
      </c>
      <c r="J29" s="3" t="s">
        <v>105</v>
      </c>
      <c r="K29" s="9"/>
      <c r="L29" s="268">
        <v>9</v>
      </c>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row>
    <row r="30" spans="2:54" ht="14.25" customHeight="1">
      <c r="B30" s="21"/>
      <c r="C30" s="23"/>
      <c r="D30" s="21"/>
      <c r="E30" s="11" t="s">
        <v>40</v>
      </c>
      <c r="F30" s="23"/>
      <c r="G30" s="4"/>
      <c r="I30" s="95" t="s">
        <v>106</v>
      </c>
      <c r="J30" s="6" t="s">
        <v>184</v>
      </c>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9"/>
    </row>
    <row r="31" spans="2:54" ht="14.25" customHeight="1">
      <c r="B31" s="17"/>
      <c r="C31" s="23"/>
      <c r="D31" s="17"/>
      <c r="E31" s="22" t="s">
        <v>28</v>
      </c>
      <c r="F31" s="20"/>
      <c r="G31" s="10" t="s">
        <v>23</v>
      </c>
      <c r="I31" s="95" t="s">
        <v>107</v>
      </c>
      <c r="J31" s="6" t="s">
        <v>184</v>
      </c>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row>
    <row r="32" spans="2:54" ht="14.25" customHeight="1">
      <c r="B32" s="21"/>
      <c r="C32" s="23"/>
      <c r="D32" s="21"/>
      <c r="E32" s="22" t="s">
        <v>29</v>
      </c>
      <c r="F32" s="20"/>
      <c r="G32" s="4"/>
      <c r="I32" s="95" t="s">
        <v>108</v>
      </c>
      <c r="J32" s="6" t="s">
        <v>184</v>
      </c>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9"/>
    </row>
    <row r="33" spans="2:54" ht="14.25" customHeight="1">
      <c r="B33" s="17"/>
      <c r="C33" s="23"/>
      <c r="D33" s="17"/>
      <c r="E33" s="22" t="s">
        <v>30</v>
      </c>
      <c r="F33" s="20"/>
      <c r="G33" s="4"/>
      <c r="I33" s="95" t="s">
        <v>109</v>
      </c>
      <c r="J33" s="6" t="s">
        <v>184</v>
      </c>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9"/>
    </row>
    <row r="34" spans="2:54" ht="14.25" customHeight="1">
      <c r="B34" s="17"/>
      <c r="C34" s="23"/>
      <c r="D34" s="17"/>
      <c r="E34" s="22" t="s">
        <v>31</v>
      </c>
      <c r="F34" s="20"/>
      <c r="G34" s="4"/>
      <c r="I34" s="95" t="s">
        <v>110</v>
      </c>
      <c r="J34" s="6" t="s">
        <v>184</v>
      </c>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9"/>
    </row>
    <row r="35" spans="2:54" ht="14.25" customHeight="1">
      <c r="B35" s="17"/>
      <c r="D35" s="17"/>
      <c r="E35" s="22" t="s">
        <v>32</v>
      </c>
      <c r="F35" s="20"/>
      <c r="G35" s="4"/>
      <c r="I35" s="95" t="s">
        <v>111</v>
      </c>
      <c r="J35" s="6" t="s">
        <v>184</v>
      </c>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9"/>
    </row>
    <row r="36" spans="2:54" ht="14.25" customHeight="1">
      <c r="B36" s="21"/>
      <c r="C36" s="23"/>
      <c r="D36" s="21"/>
      <c r="E36" s="15" t="s">
        <v>48</v>
      </c>
      <c r="F36" s="23"/>
      <c r="G36" s="4"/>
      <c r="I36" s="95" t="s">
        <v>112</v>
      </c>
      <c r="J36" s="6" t="s">
        <v>184</v>
      </c>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9"/>
    </row>
    <row r="37" spans="2:54" ht="14.25" customHeight="1">
      <c r="B37" s="17"/>
      <c r="C37" s="23"/>
      <c r="D37" s="17"/>
      <c r="E37" s="11" t="s">
        <v>40</v>
      </c>
      <c r="F37" s="16"/>
      <c r="G37" s="4"/>
      <c r="I37" s="95" t="s">
        <v>113</v>
      </c>
      <c r="J37" s="6" t="s">
        <v>184</v>
      </c>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row>
    <row r="38" spans="2:54" ht="14.25" customHeight="1">
      <c r="B38" s="21"/>
      <c r="C38" s="23"/>
      <c r="D38" s="21"/>
      <c r="E38" s="22" t="s">
        <v>33</v>
      </c>
      <c r="F38" s="20"/>
      <c r="G38" s="4"/>
      <c r="I38" s="95" t="s">
        <v>114</v>
      </c>
      <c r="J38" s="144" t="s">
        <v>114</v>
      </c>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9"/>
    </row>
    <row r="39" spans="2:54" ht="14.25" customHeight="1">
      <c r="B39" s="17"/>
      <c r="C39" s="23"/>
      <c r="D39" s="17"/>
      <c r="E39" s="22" t="s">
        <v>34</v>
      </c>
      <c r="F39" s="20"/>
      <c r="G39" s="4"/>
      <c r="I39" s="95" t="s">
        <v>115</v>
      </c>
      <c r="J39" s="9" t="s">
        <v>185</v>
      </c>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row>
    <row r="40" spans="2:54" ht="14.25" customHeight="1">
      <c r="B40" s="21"/>
      <c r="C40" s="23"/>
      <c r="D40" s="21"/>
      <c r="E40" s="22" t="s">
        <v>35</v>
      </c>
      <c r="F40" s="20"/>
      <c r="G40" s="4"/>
      <c r="I40" s="95" t="s">
        <v>116</v>
      </c>
      <c r="J40" s="9" t="s">
        <v>185</v>
      </c>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9"/>
    </row>
    <row r="41" spans="2:54" ht="15.75" customHeight="1">
      <c r="B41" s="17"/>
      <c r="C41" s="23"/>
      <c r="D41" s="17"/>
      <c r="E41" s="22" t="s">
        <v>36</v>
      </c>
      <c r="F41" s="20"/>
      <c r="G41" s="4"/>
      <c r="I41" s="95" t="s">
        <v>117</v>
      </c>
      <c r="J41" s="9" t="s">
        <v>185</v>
      </c>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row>
    <row r="42" spans="2:54" ht="14.25" customHeight="1">
      <c r="B42" s="21"/>
      <c r="C42" s="23"/>
      <c r="D42" s="21"/>
      <c r="E42" s="22" t="s">
        <v>37</v>
      </c>
      <c r="F42" s="20"/>
      <c r="G42" s="10" t="s">
        <v>23</v>
      </c>
      <c r="I42" s="95" t="s">
        <v>118</v>
      </c>
      <c r="J42" s="9" t="s">
        <v>185</v>
      </c>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9"/>
    </row>
    <row r="43" spans="2:54" ht="14.25" customHeight="1">
      <c r="B43" s="17"/>
      <c r="C43" s="23" t="str">
        <f>+RIGHT(C50,6)</f>
        <v>1/2017</v>
      </c>
      <c r="D43" s="17"/>
      <c r="E43" s="15" t="s">
        <v>49</v>
      </c>
      <c r="F43" s="16"/>
      <c r="G43" s="7"/>
      <c r="I43" s="95" t="s">
        <v>119</v>
      </c>
      <c r="J43" s="9" t="s">
        <v>185</v>
      </c>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row>
    <row r="44" spans="2:54" ht="14.25" customHeight="1">
      <c r="B44" s="21"/>
      <c r="C44" s="23"/>
      <c r="D44" s="21"/>
      <c r="E44" s="11" t="s">
        <v>40</v>
      </c>
      <c r="F44" s="23"/>
      <c r="G44" s="7" t="s">
        <v>23</v>
      </c>
      <c r="I44" s="95" t="s">
        <v>120</v>
      </c>
      <c r="J44" s="144" t="s">
        <v>120</v>
      </c>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9"/>
    </row>
    <row r="45" spans="2:54" ht="14.25" customHeight="1">
      <c r="B45" s="17"/>
      <c r="C45" s="23"/>
      <c r="D45" s="17"/>
      <c r="E45" s="22" t="s">
        <v>38</v>
      </c>
      <c r="F45" s="20"/>
      <c r="G45" s="4"/>
      <c r="I45" s="95" t="s">
        <v>121</v>
      </c>
      <c r="J45" s="144" t="s">
        <v>121</v>
      </c>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9"/>
    </row>
    <row r="46" spans="2:54" ht="14.25" customHeight="1">
      <c r="B46" s="17"/>
      <c r="D46" s="17"/>
      <c r="E46" s="22" t="s">
        <v>39</v>
      </c>
      <c r="F46" s="20"/>
      <c r="G46" s="4"/>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9"/>
    </row>
    <row r="47" spans="2:54" ht="14.25" customHeight="1">
      <c r="C47" s="24"/>
      <c r="D47" s="25"/>
      <c r="E47" s="26"/>
      <c r="F47" s="25"/>
      <c r="G47" s="8"/>
      <c r="H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9"/>
    </row>
    <row r="48" spans="2:54" ht="14.25" customHeight="1">
      <c r="B48" s="12"/>
      <c r="C48" s="12" t="s">
        <v>45</v>
      </c>
      <c r="D48" s="12"/>
      <c r="E48" s="13"/>
      <c r="F48" s="13"/>
      <c r="G48" s="6"/>
      <c r="H48" s="6"/>
      <c r="I48" s="12" t="s">
        <v>196</v>
      </c>
      <c r="J48" s="12"/>
      <c r="K48" s="6"/>
      <c r="L48" s="12" t="s">
        <v>198</v>
      </c>
      <c r="M48" s="12"/>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9"/>
    </row>
    <row r="49" spans="3:54" ht="14.25" customHeight="1">
      <c r="C49" s="14" t="s">
        <v>40</v>
      </c>
      <c r="D49" s="21"/>
      <c r="E49" s="26" t="s">
        <v>56</v>
      </c>
      <c r="F49" s="21"/>
      <c r="G49" s="9"/>
      <c r="H49" s="9"/>
      <c r="I49" s="9" t="str">
        <f>+C50</f>
        <v>Edital n.º 1/2017</v>
      </c>
      <c r="J49" s="10" t="str">
        <f>+C23</f>
        <v>A) Desenvolvimento da Economia do Mar</v>
      </c>
      <c r="K49" s="9"/>
      <c r="L49" s="26" t="s">
        <v>200</v>
      </c>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row>
    <row r="50" spans="3:54" ht="14.25" customHeight="1">
      <c r="C50" s="27" t="s">
        <v>90</v>
      </c>
      <c r="D50" s="21" t="s">
        <v>56</v>
      </c>
      <c r="E50" s="11" t="s">
        <v>40</v>
      </c>
      <c r="F50" s="17"/>
      <c r="G50" s="6"/>
      <c r="H50" s="6"/>
      <c r="I50" s="9" t="str">
        <f t="shared" ref="I50" si="0">+C51</f>
        <v>Edital n.º 2/2017</v>
      </c>
      <c r="J50" s="10" t="str">
        <f>+C24</f>
        <v>B) Investigação Científica e Tecnológica do Mar</v>
      </c>
      <c r="K50" s="6"/>
      <c r="L50" s="11" t="s">
        <v>40</v>
      </c>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9"/>
    </row>
    <row r="51" spans="3:54" ht="14.25" customHeight="1">
      <c r="C51" s="27" t="s">
        <v>91</v>
      </c>
      <c r="D51" s="21" t="s">
        <v>57</v>
      </c>
      <c r="E51" s="22" t="s">
        <v>50</v>
      </c>
      <c r="F51" s="19"/>
      <c r="G51" s="9"/>
      <c r="H51" s="9"/>
      <c r="I51" s="9" t="str">
        <f>+C53</f>
        <v>Edital n.º 3/2017</v>
      </c>
      <c r="J51" s="10" t="str">
        <f>+C23</f>
        <v>A) Desenvolvimento da Economia do Mar</v>
      </c>
      <c r="K51" s="9"/>
      <c r="L51" s="22" t="s">
        <v>22</v>
      </c>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row>
    <row r="52" spans="3:54" ht="14.25" customHeight="1">
      <c r="C52" s="14" t="s">
        <v>40</v>
      </c>
      <c r="E52" s="22" t="s">
        <v>52</v>
      </c>
      <c r="F52" s="19"/>
      <c r="G52" s="6" t="s">
        <v>23</v>
      </c>
      <c r="H52" s="6"/>
      <c r="I52" s="9" t="str">
        <f>+C54</f>
        <v>Edital n.º 4/2017</v>
      </c>
      <c r="J52" s="10" t="str">
        <f>+C26</f>
        <v>D) Segurança Marítima</v>
      </c>
      <c r="K52" s="6"/>
      <c r="L52" s="22" t="s">
        <v>24</v>
      </c>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9"/>
    </row>
    <row r="53" spans="3:54" ht="14.25" customHeight="1">
      <c r="C53" s="27" t="s">
        <v>92</v>
      </c>
      <c r="D53" s="21" t="s">
        <v>83</v>
      </c>
      <c r="E53" s="22" t="s">
        <v>53</v>
      </c>
      <c r="F53" s="19"/>
      <c r="G53" s="9"/>
      <c r="H53" s="9"/>
      <c r="I53" s="9" t="str">
        <f>+C55</f>
        <v>Edital n.º 5/2017</v>
      </c>
      <c r="J53" s="10" t="str">
        <f>+C24&amp; " - Biotecnologia Azul"</f>
        <v>B) Investigação Científica e Tecnológica do Mar - Biotecnologia Azul</v>
      </c>
      <c r="K53" s="9"/>
      <c r="L53" s="22" t="s">
        <v>199</v>
      </c>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row>
    <row r="54" spans="3:54" ht="14.25" customHeight="1">
      <c r="C54" s="27" t="s">
        <v>93</v>
      </c>
      <c r="D54" s="21" t="s">
        <v>84</v>
      </c>
      <c r="E54" s="22" t="s">
        <v>54</v>
      </c>
      <c r="F54" s="19"/>
      <c r="G54" s="6"/>
      <c r="H54" s="6"/>
      <c r="I54" s="9" t="str">
        <f>+C56</f>
        <v>Edital n.º 6/2017</v>
      </c>
      <c r="J54" s="10" t="str">
        <f>+C25</f>
        <v>C) Monitorização e Proteção do Ambiente Marinho</v>
      </c>
      <c r="K54" s="6"/>
      <c r="L54" s="26" t="s">
        <v>201</v>
      </c>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9"/>
    </row>
    <row r="55" spans="3:54" ht="14.25" customHeight="1">
      <c r="C55" s="27" t="s">
        <v>94</v>
      </c>
      <c r="D55" s="21" t="s">
        <v>85</v>
      </c>
      <c r="E55" s="22" t="s">
        <v>55</v>
      </c>
      <c r="F55" s="19"/>
      <c r="G55" s="9"/>
      <c r="H55" s="9"/>
      <c r="I55" s="9" t="str">
        <f>+C58</f>
        <v>Edital n.º 7/2018</v>
      </c>
      <c r="J55" s="10" t="str">
        <f>+C24</f>
        <v>B) Investigação Científica e Tecnológica do Mar</v>
      </c>
      <c r="K55" s="9"/>
      <c r="L55" s="11" t="s">
        <v>40</v>
      </c>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row>
    <row r="56" spans="3:54" ht="14.25" customHeight="1">
      <c r="C56" s="27" t="s">
        <v>95</v>
      </c>
      <c r="D56" s="21" t="s">
        <v>86</v>
      </c>
      <c r="E56" s="22" t="s">
        <v>51</v>
      </c>
      <c r="F56" s="19"/>
      <c r="G56" s="6"/>
      <c r="H56" s="6"/>
      <c r="I56" s="9" t="str">
        <f>+C59</f>
        <v>Edital n.º 8/2018</v>
      </c>
      <c r="J56" s="10" t="str">
        <f>+C24</f>
        <v>B) Investigação Científica e Tecnológica do Mar</v>
      </c>
      <c r="K56" s="6"/>
      <c r="L56" s="22" t="s">
        <v>38</v>
      </c>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9"/>
    </row>
    <row r="57" spans="3:54" ht="14.25" customHeight="1">
      <c r="C57" s="207" t="s">
        <v>40</v>
      </c>
      <c r="D57" s="208"/>
      <c r="E57" s="26" t="s">
        <v>57</v>
      </c>
      <c r="F57" s="19"/>
      <c r="G57" s="9"/>
      <c r="H57" s="9"/>
      <c r="I57" s="9" t="str">
        <f>+C60</f>
        <v>Edital n.º 9/2019</v>
      </c>
      <c r="J57" s="10" t="str">
        <f>+C23</f>
        <v>A) Desenvolvimento da Economia do Mar</v>
      </c>
      <c r="K57" s="9"/>
      <c r="L57" s="22" t="s">
        <v>39</v>
      </c>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row>
    <row r="58" spans="3:54" ht="14.25" customHeight="1">
      <c r="C58" s="209" t="s">
        <v>239</v>
      </c>
      <c r="D58" s="21" t="s">
        <v>240</v>
      </c>
      <c r="E58" s="22" t="s">
        <v>58</v>
      </c>
      <c r="F58" s="28"/>
      <c r="G58" s="5"/>
      <c r="H58" s="5"/>
      <c r="I58" s="210" t="s">
        <v>253</v>
      </c>
      <c r="J58" s="10" t="str">
        <f>C24</f>
        <v>B) Investigação Científica e Tecnológica do Mar</v>
      </c>
      <c r="K58" s="5"/>
      <c r="L58" s="26" t="s">
        <v>202</v>
      </c>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9"/>
    </row>
    <row r="59" spans="3:54" ht="14.25" customHeight="1">
      <c r="C59" s="209" t="s">
        <v>238</v>
      </c>
      <c r="D59" s="21" t="s">
        <v>242</v>
      </c>
      <c r="E59" s="26" t="s">
        <v>83</v>
      </c>
      <c r="F59" s="21"/>
      <c r="G59" s="8"/>
      <c r="H59" s="8"/>
      <c r="I59" s="210" t="s">
        <v>254</v>
      </c>
      <c r="J59" s="3" t="str">
        <f>C26</f>
        <v>D) Segurança Marítima</v>
      </c>
      <c r="K59" s="8"/>
      <c r="L59" s="10" t="s">
        <v>40</v>
      </c>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9"/>
    </row>
    <row r="60" spans="3:54" ht="14.25" customHeight="1">
      <c r="C60" s="209" t="s">
        <v>251</v>
      </c>
      <c r="D60" s="21" t="s">
        <v>252</v>
      </c>
      <c r="E60" s="11" t="s">
        <v>40</v>
      </c>
      <c r="F60" s="17"/>
      <c r="G60" s="6"/>
      <c r="H60" s="6"/>
      <c r="I60" s="6"/>
      <c r="K60" s="6"/>
      <c r="L60" s="22" t="s">
        <v>28</v>
      </c>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9"/>
    </row>
    <row r="61" spans="3:54" ht="14.25" customHeight="1">
      <c r="C61" s="188" t="s">
        <v>40</v>
      </c>
      <c r="D61" s="21"/>
      <c r="E61" s="22" t="s">
        <v>50</v>
      </c>
      <c r="F61" s="19"/>
      <c r="G61" s="9"/>
      <c r="H61" s="9"/>
      <c r="I61" s="9"/>
      <c r="K61" s="9"/>
      <c r="L61" s="22" t="s">
        <v>29</v>
      </c>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row>
    <row r="62" spans="3:54" ht="14.25" customHeight="1">
      <c r="C62" s="190" t="s">
        <v>253</v>
      </c>
      <c r="D62" s="191" t="s">
        <v>255</v>
      </c>
      <c r="E62" s="22" t="s">
        <v>52</v>
      </c>
      <c r="F62" s="19"/>
      <c r="G62" s="6"/>
      <c r="H62" s="6"/>
      <c r="I62" s="6"/>
      <c r="K62" s="6"/>
      <c r="L62" s="22" t="s">
        <v>30</v>
      </c>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9"/>
    </row>
    <row r="63" spans="3:54" ht="14.25" customHeight="1">
      <c r="C63" s="190" t="s">
        <v>254</v>
      </c>
      <c r="D63" s="191" t="s">
        <v>256</v>
      </c>
      <c r="E63" s="22" t="s">
        <v>53</v>
      </c>
      <c r="F63" s="19"/>
      <c r="L63" s="22" t="s">
        <v>31</v>
      </c>
    </row>
    <row r="64" spans="3:54" ht="14.25" customHeight="1">
      <c r="E64" s="22" t="s">
        <v>54</v>
      </c>
      <c r="F64" s="19"/>
      <c r="L64" s="22" t="s">
        <v>32</v>
      </c>
    </row>
    <row r="65" spans="5:12" ht="14.25" customHeight="1">
      <c r="E65" s="22" t="s">
        <v>55</v>
      </c>
      <c r="F65" s="19"/>
      <c r="L65" s="26" t="s">
        <v>203</v>
      </c>
    </row>
    <row r="66" spans="5:12" ht="14.25" customHeight="1">
      <c r="E66" s="22" t="s">
        <v>51</v>
      </c>
      <c r="F66" s="19"/>
      <c r="L66" s="3" t="s">
        <v>40</v>
      </c>
    </row>
    <row r="67" spans="5:12" ht="14.25" customHeight="1">
      <c r="E67" s="26" t="s">
        <v>84</v>
      </c>
      <c r="L67" s="22" t="s">
        <v>33</v>
      </c>
    </row>
    <row r="68" spans="5:12" ht="14.25" customHeight="1">
      <c r="E68" s="11" t="s">
        <v>40</v>
      </c>
      <c r="L68" s="22" t="s">
        <v>34</v>
      </c>
    </row>
    <row r="69" spans="5:12" ht="14.25" customHeight="1">
      <c r="E69" s="22" t="s">
        <v>204</v>
      </c>
      <c r="L69" s="22" t="s">
        <v>35</v>
      </c>
    </row>
    <row r="70" spans="5:12" ht="14.25" customHeight="1">
      <c r="E70" s="22" t="s">
        <v>205</v>
      </c>
      <c r="L70" s="22" t="s">
        <v>36</v>
      </c>
    </row>
    <row r="71" spans="5:12" ht="14.25" customHeight="1">
      <c r="E71" s="14" t="s">
        <v>206</v>
      </c>
      <c r="L71" s="22" t="s">
        <v>37</v>
      </c>
    </row>
    <row r="72" spans="5:12" ht="14.25" customHeight="1">
      <c r="E72" s="14" t="s">
        <v>207</v>
      </c>
      <c r="L72" s="26" t="s">
        <v>234</v>
      </c>
    </row>
    <row r="73" spans="5:12" ht="14.25" customHeight="1">
      <c r="E73" s="14" t="s">
        <v>208</v>
      </c>
      <c r="L73" s="193" t="s">
        <v>40</v>
      </c>
    </row>
    <row r="74" spans="5:12" ht="14.25" customHeight="1">
      <c r="E74" s="14" t="s">
        <v>209</v>
      </c>
      <c r="L74" s="194" t="s">
        <v>235</v>
      </c>
    </row>
    <row r="75" spans="5:12" ht="14.25" customHeight="1">
      <c r="E75" s="14" t="s">
        <v>210</v>
      </c>
      <c r="L75" s="194" t="s">
        <v>236</v>
      </c>
    </row>
    <row r="76" spans="5:12" ht="14.25" customHeight="1">
      <c r="E76" s="14" t="s">
        <v>211</v>
      </c>
      <c r="L76" s="194" t="s">
        <v>237</v>
      </c>
    </row>
    <row r="77" spans="5:12" ht="14.25" customHeight="1">
      <c r="E77" s="26" t="s">
        <v>85</v>
      </c>
      <c r="L77" s="26" t="s">
        <v>241</v>
      </c>
    </row>
    <row r="78" spans="5:12" ht="14.25" customHeight="1">
      <c r="E78" s="11" t="s">
        <v>40</v>
      </c>
      <c r="L78" s="206" t="s">
        <v>40</v>
      </c>
    </row>
    <row r="79" spans="5:12" ht="14.25" customHeight="1">
      <c r="E79" s="22" t="s">
        <v>156</v>
      </c>
      <c r="L79" s="204" t="s">
        <v>244</v>
      </c>
    </row>
    <row r="80" spans="5:12" ht="14.25" customHeight="1">
      <c r="E80" s="22" t="s">
        <v>157</v>
      </c>
      <c r="L80" s="205" t="s">
        <v>245</v>
      </c>
    </row>
    <row r="81" spans="5:12" ht="14.25" customHeight="1">
      <c r="E81" s="22" t="s">
        <v>158</v>
      </c>
      <c r="L81" s="205" t="s">
        <v>246</v>
      </c>
    </row>
    <row r="82" spans="5:12" ht="14.25" customHeight="1">
      <c r="E82" s="22" t="s">
        <v>159</v>
      </c>
      <c r="L82" s="205" t="s">
        <v>243</v>
      </c>
    </row>
    <row r="83" spans="5:12" ht="14.25" customHeight="1">
      <c r="E83" s="26" t="s">
        <v>86</v>
      </c>
      <c r="L83" s="205" t="s">
        <v>247</v>
      </c>
    </row>
    <row r="84" spans="5:12" ht="14.25" customHeight="1">
      <c r="E84" s="11" t="s">
        <v>40</v>
      </c>
    </row>
    <row r="85" spans="5:12" ht="14.25" customHeight="1">
      <c r="E85" s="22" t="s">
        <v>212</v>
      </c>
    </row>
    <row r="86" spans="5:12" ht="14.25" customHeight="1">
      <c r="E86" s="22" t="s">
        <v>213</v>
      </c>
    </row>
    <row r="87" spans="5:12" ht="14.25" customHeight="1">
      <c r="E87" s="22" t="s">
        <v>214</v>
      </c>
    </row>
    <row r="88" spans="5:12" ht="14.25" customHeight="1">
      <c r="E88" s="22" t="s">
        <v>215</v>
      </c>
    </row>
    <row r="89" spans="5:12" ht="14.25" customHeight="1">
      <c r="E89" s="22" t="s">
        <v>216</v>
      </c>
    </row>
    <row r="90" spans="5:12" ht="14.25" customHeight="1">
      <c r="E90" s="22" t="s">
        <v>217</v>
      </c>
    </row>
    <row r="91" spans="5:12" ht="14.25" customHeight="1">
      <c r="E91" s="22" t="s">
        <v>218</v>
      </c>
    </row>
    <row r="92" spans="5:12" ht="14.25" customHeight="1">
      <c r="E92" s="192" t="s">
        <v>240</v>
      </c>
    </row>
    <row r="93" spans="5:12" ht="14.25" customHeight="1">
      <c r="E93" s="189" t="s">
        <v>40</v>
      </c>
    </row>
    <row r="94" spans="5:12" ht="14.25" customHeight="1">
      <c r="E94" s="201" t="s">
        <v>242</v>
      </c>
    </row>
    <row r="95" spans="5:12" ht="14.25" customHeight="1">
      <c r="E95" s="202" t="s">
        <v>40</v>
      </c>
    </row>
    <row r="96" spans="5:12" ht="14.25" customHeight="1">
      <c r="E96" s="203" t="s">
        <v>248</v>
      </c>
    </row>
    <row r="105" spans="3:3" ht="14.25" customHeight="1">
      <c r="C105" s="282" t="s">
        <v>297</v>
      </c>
    </row>
    <row r="106" spans="3:3" ht="14.25" customHeight="1">
      <c r="C106" s="280" t="s">
        <v>298</v>
      </c>
    </row>
    <row r="107" spans="3:3" ht="14.25" customHeight="1">
      <c r="C107" s="280" t="s">
        <v>299</v>
      </c>
    </row>
    <row r="108" spans="3:3" ht="14.25" customHeight="1">
      <c r="C108" s="280" t="s">
        <v>300</v>
      </c>
    </row>
    <row r="109" spans="3:3" ht="14.25" customHeight="1">
      <c r="C109" s="280" t="s">
        <v>301</v>
      </c>
    </row>
    <row r="110" spans="3:3" ht="14.25" customHeight="1">
      <c r="C110" s="280" t="s">
        <v>302</v>
      </c>
    </row>
    <row r="111" spans="3:3" ht="14.25" customHeight="1">
      <c r="C111" s="281" t="s">
        <v>303</v>
      </c>
    </row>
    <row r="112" spans="3:3" ht="14.25" customHeight="1">
      <c r="C112" s="281" t="s">
        <v>304</v>
      </c>
    </row>
    <row r="113" spans="3:3" ht="14.25" customHeight="1">
      <c r="C113" s="280" t="s">
        <v>305</v>
      </c>
    </row>
  </sheetData>
  <sheetProtection formatCells="0"/>
  <hyperlinks>
    <hyperlink ref="A2" r:id="rId1" xr:uid="{00000000-0004-0000-0500-000000000000}"/>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U3"/>
  <sheetViews>
    <sheetView showGridLines="0" workbookViewId="0">
      <selection activeCell="U3" sqref="A3:U3"/>
    </sheetView>
  </sheetViews>
  <sheetFormatPr defaultRowHeight="15"/>
  <cols>
    <col min="2" max="2" width="13.85546875" customWidth="1"/>
    <col min="3" max="4" width="11.140625" customWidth="1"/>
    <col min="5" max="5" width="13.85546875" customWidth="1"/>
    <col min="6" max="6" width="23.85546875" customWidth="1"/>
    <col min="7" max="7" width="20.7109375" customWidth="1"/>
    <col min="8" max="8" width="27.42578125" customWidth="1"/>
    <col min="9" max="9" width="23.42578125" bestFit="1" customWidth="1"/>
    <col min="10" max="11" width="5.7109375" bestFit="1" customWidth="1"/>
    <col min="12" max="12" width="9.28515625" bestFit="1" customWidth="1"/>
    <col min="13" max="13" width="18.140625" bestFit="1" customWidth="1"/>
    <col min="14" max="14" width="18.42578125" bestFit="1" customWidth="1"/>
    <col min="15" max="15" width="23" bestFit="1" customWidth="1"/>
    <col min="16" max="16" width="25" bestFit="1" customWidth="1"/>
    <col min="17" max="17" width="20.28515625" bestFit="1" customWidth="1"/>
    <col min="18" max="18" width="35.140625" bestFit="1" customWidth="1"/>
    <col min="19" max="19" width="33" bestFit="1" customWidth="1"/>
    <col min="20" max="20" width="24.85546875" bestFit="1" customWidth="1"/>
    <col min="21" max="21" width="15.28515625" bestFit="1" customWidth="1"/>
    <col min="22" max="22" width="5.42578125" bestFit="1" customWidth="1"/>
    <col min="23" max="23" width="9.7109375" bestFit="1" customWidth="1"/>
    <col min="24" max="24" width="24.42578125" bestFit="1" customWidth="1"/>
    <col min="25" max="25" width="5.42578125" bestFit="1" customWidth="1"/>
    <col min="26" max="26" width="9.7109375" bestFit="1" customWidth="1"/>
    <col min="27" max="27" width="24.42578125" bestFit="1" customWidth="1"/>
    <col min="28" max="28" width="5.42578125" bestFit="1" customWidth="1"/>
    <col min="29" max="29" width="9.7109375" bestFit="1" customWidth="1"/>
    <col min="30" max="30" width="24.42578125" bestFit="1" customWidth="1"/>
    <col min="31" max="31" width="5.42578125" bestFit="1" customWidth="1"/>
    <col min="32" max="32" width="9.7109375" bestFit="1" customWidth="1"/>
    <col min="33" max="33" width="24.42578125" bestFit="1" customWidth="1"/>
  </cols>
  <sheetData>
    <row r="2" spans="1:21" s="147" customFormat="1">
      <c r="A2" s="147" t="s">
        <v>249</v>
      </c>
      <c r="B2" s="147" t="s">
        <v>163</v>
      </c>
      <c r="C2" s="147" t="s">
        <v>162</v>
      </c>
      <c r="D2" s="147" t="s">
        <v>164</v>
      </c>
      <c r="E2" s="147" t="s">
        <v>165</v>
      </c>
      <c r="F2" s="147" t="s">
        <v>166</v>
      </c>
      <c r="G2" s="147" t="s">
        <v>167</v>
      </c>
      <c r="H2" s="147" t="s">
        <v>168</v>
      </c>
      <c r="I2" s="147" t="s">
        <v>169</v>
      </c>
      <c r="J2" s="147" t="s">
        <v>170</v>
      </c>
      <c r="K2" s="147" t="s">
        <v>171</v>
      </c>
      <c r="L2" s="147" t="s">
        <v>172</v>
      </c>
      <c r="M2" s="147" t="s">
        <v>173</v>
      </c>
      <c r="N2" s="147" t="s">
        <v>174</v>
      </c>
      <c r="O2" s="147" t="s">
        <v>175</v>
      </c>
      <c r="P2" s="147" t="s">
        <v>176</v>
      </c>
      <c r="Q2" s="147" t="s">
        <v>177</v>
      </c>
      <c r="R2" s="147" t="s">
        <v>178</v>
      </c>
      <c r="S2" s="147" t="s">
        <v>179</v>
      </c>
      <c r="T2" s="147" t="s">
        <v>180</v>
      </c>
      <c r="U2" s="147" t="s">
        <v>181</v>
      </c>
    </row>
    <row r="3" spans="1:21" s="145" customFormat="1">
      <c r="A3" s="145" t="str">
        <f>+Capa!$B$70</f>
        <v>Versão FA.form.V1</v>
      </c>
      <c r="B3" s="148"/>
      <c r="C3" s="145">
        <f>+'Dados do Projeto'!B8</f>
        <v>0</v>
      </c>
      <c r="D3" s="145">
        <f>+'Dados do Projeto'!B10</f>
        <v>0</v>
      </c>
      <c r="E3" s="145" t="e">
        <f>+'Dados do Projeto'!#REF!</f>
        <v>#REF!</v>
      </c>
      <c r="F3" s="145" t="e">
        <f>+'Dados do Projeto'!#REF!</f>
        <v>#REF!</v>
      </c>
      <c r="G3" s="145">
        <f>+Beneficiários!I4</f>
        <v>0</v>
      </c>
      <c r="H3" s="145">
        <f>+Beneficiários!C4</f>
        <v>0</v>
      </c>
      <c r="I3" s="145">
        <f>+Beneficiários!C14</f>
        <v>0</v>
      </c>
      <c r="J3" s="145" t="e">
        <f>+VLOOKUP(K3,Auxiliar!$I$20:$J$45,2,FALSE)</f>
        <v>#N/A</v>
      </c>
      <c r="K3" s="145">
        <f>+Beneficiários!H54</f>
        <v>0</v>
      </c>
      <c r="L3" s="145" t="e">
        <f>+Beneficiários!#REF!</f>
        <v>#REF!</v>
      </c>
      <c r="M3" s="145">
        <f>+Beneficiários!C61</f>
        <v>0</v>
      </c>
      <c r="N3" s="145">
        <f>+Beneficiários!I61</f>
        <v>0</v>
      </c>
      <c r="O3" s="145">
        <f>+M3-N3</f>
        <v>0</v>
      </c>
      <c r="P3" s="146">
        <f>+Beneficiários!H69</f>
        <v>0</v>
      </c>
      <c r="Q3" s="145">
        <f>+Beneficiários!D69</f>
        <v>0</v>
      </c>
      <c r="R3" s="145">
        <f>+N3-Q3</f>
        <v>0</v>
      </c>
      <c r="S3" s="145">
        <f>+Beneficiários!D59</f>
        <v>0</v>
      </c>
      <c r="T3" s="145">
        <f>+Beneficiários!I59</f>
        <v>0</v>
      </c>
      <c r="U3" s="145">
        <f>+Beneficiários!F16</f>
        <v>0</v>
      </c>
    </row>
  </sheetData>
  <sheetProtection algorithmName="SHA-512" hashValue="XxkOqDJnUcOtgLQH5jsGJ7AKq5A2j0OWSWJrIqzPbzcATugblwICX+pUVo4nLcv4FPb7qP5y1SzRTPBm+OJSiQ==" saltValue="btGFepvNH830PCwbdlfRw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27CD400B2B0C344E9E96A9237B2427C7" ma:contentTypeVersion="12" ma:contentTypeDescription="Criar um novo documento." ma:contentTypeScope="" ma:versionID="f3abca9848a6276a81af63090667d606">
  <xsd:schema xmlns:xsd="http://www.w3.org/2001/XMLSchema" xmlns:xs="http://www.w3.org/2001/XMLSchema" xmlns:p="http://schemas.microsoft.com/office/2006/metadata/properties" xmlns:ns2="b94d0cc7-c617-4c2a-ac5e-d62c63f5d883" xmlns:ns3="4e5630ce-bf32-477f-a82d-69296a7b81eb" targetNamespace="http://schemas.microsoft.com/office/2006/metadata/properties" ma:root="true" ma:fieldsID="f1a754d94dd13e5932740490d1280a20" ns2:_="" ns3:_="">
    <xsd:import namespace="b94d0cc7-c617-4c2a-ac5e-d62c63f5d883"/>
    <xsd:import namespace="4e5630ce-bf32-477f-a82d-69296a7b81e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4d0cc7-c617-4c2a-ac5e-d62c63f5d8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e5630ce-bf32-477f-a82d-69296a7b81eb" elementFormDefault="qualified">
    <xsd:import namespace="http://schemas.microsoft.com/office/2006/documentManagement/types"/>
    <xsd:import namespace="http://schemas.microsoft.com/office/infopath/2007/PartnerControls"/>
    <xsd:element name="SharedWithUsers" ma:index="14" nillable="true" ma:displayName="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hes de 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21332F-FDF3-4A0A-A59D-FCF8835CC10B}">
  <ds:schemaRefs>
    <ds:schemaRef ds:uri="http://purl.org/dc/terms/"/>
    <ds:schemaRef ds:uri="http://schemas.openxmlformats.org/package/2006/metadata/core-properties"/>
    <ds:schemaRef ds:uri="http://purl.org/dc/dcmitype/"/>
    <ds:schemaRef ds:uri="http://schemas.microsoft.com/office/infopath/2007/PartnerControls"/>
    <ds:schemaRef ds:uri="4e5630ce-bf32-477f-a82d-69296a7b81eb"/>
    <ds:schemaRef ds:uri="http://schemas.microsoft.com/office/2006/documentManagement/types"/>
    <ds:schemaRef ds:uri="http://schemas.microsoft.com/office/2006/metadata/properties"/>
    <ds:schemaRef ds:uri="b94d0cc7-c617-4c2a-ac5e-d62c63f5d883"/>
    <ds:schemaRef ds:uri="http://www.w3.org/XML/1998/namespace"/>
    <ds:schemaRef ds:uri="http://purl.org/dc/elements/1.1/"/>
  </ds:schemaRefs>
</ds:datastoreItem>
</file>

<file path=customXml/itemProps2.xml><?xml version="1.0" encoding="utf-8"?>
<ds:datastoreItem xmlns:ds="http://schemas.openxmlformats.org/officeDocument/2006/customXml" ds:itemID="{2CE5CE3C-3748-4C3D-8CE1-90F58DB5FF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4d0cc7-c617-4c2a-ac5e-d62c63f5d883"/>
    <ds:schemaRef ds:uri="4e5630ce-bf32-477f-a82d-69296a7b81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542821D-5801-4DC1-A145-43C95755A30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9</vt:i4>
      </vt:variant>
      <vt:variant>
        <vt:lpstr>Intervalos com Nome</vt:lpstr>
      </vt:variant>
      <vt:variant>
        <vt:i4>21</vt:i4>
      </vt:variant>
    </vt:vector>
  </HeadingPairs>
  <TitlesOfParts>
    <vt:vector size="30" baseType="lpstr">
      <vt:lpstr>Capa</vt:lpstr>
      <vt:lpstr>Beneficiários</vt:lpstr>
      <vt:lpstr>Dados do Projeto</vt:lpstr>
      <vt:lpstr>Orçamento</vt:lpstr>
      <vt:lpstr>Orç. Detalhado</vt:lpstr>
      <vt:lpstr>Cronograma</vt:lpstr>
      <vt:lpstr>Check-list</vt:lpstr>
      <vt:lpstr>Auxiliar</vt:lpstr>
      <vt:lpstr>BDi</vt:lpstr>
      <vt:lpstr>A_</vt:lpstr>
      <vt:lpstr>Beneficiários!Área_de_Impressão</vt:lpstr>
      <vt:lpstr>Capa!Área_de_Impressão</vt:lpstr>
      <vt:lpstr>'Check-list'!Área_de_Impressão</vt:lpstr>
      <vt:lpstr>'Orç. Detalhado'!Área_de_Impressão</vt:lpstr>
      <vt:lpstr>B_</vt:lpstr>
      <vt:lpstr>C_</vt:lpstr>
      <vt:lpstr>D_</vt:lpstr>
      <vt:lpstr>E_1_2017</vt:lpstr>
      <vt:lpstr>E_2_2017</vt:lpstr>
      <vt:lpstr>E_3_2017</vt:lpstr>
      <vt:lpstr>E_4_2017</vt:lpstr>
      <vt:lpstr>E_5_2017</vt:lpstr>
      <vt:lpstr>E_6_2017</vt:lpstr>
      <vt:lpstr>E3_Subtipologia</vt:lpstr>
      <vt:lpstr>E4_Subtipologia</vt:lpstr>
      <vt:lpstr>E5_Subtipologia</vt:lpstr>
      <vt:lpstr>E6_Subtipologia</vt:lpstr>
      <vt:lpstr>E7_Subtipologia</vt:lpstr>
      <vt:lpstr>E8_Subtipologia</vt:lpstr>
      <vt:lpst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Marisa</dc:creator>
  <cp:lastModifiedBy>Cláudia Carrasqueira</cp:lastModifiedBy>
  <cp:lastPrinted>2022-01-07T15:37:54Z</cp:lastPrinted>
  <dcterms:created xsi:type="dcterms:W3CDTF">2017-10-19T13:47:22Z</dcterms:created>
  <dcterms:modified xsi:type="dcterms:W3CDTF">2022-03-24T11:36:43Z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0x01010027CD400B2B0C344E9E96A9237B2427C7</vt:lpwstr>
  </property>
  <property fmtid="{D5CDD505-2E9C-101B-9397-08002B2CF9AE}" pid="3" name="AuthorIds_UIVersion_1024">
    <vt:lpwstr>13</vt:lpwstr>
  </property>
</Properties>
</file>